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les\Desktop\"/>
    </mc:Choice>
  </mc:AlternateContent>
  <bookViews>
    <workbookView xWindow="0" yWindow="0" windowWidth="3765" windowHeight="15915" activeTab="1"/>
  </bookViews>
  <sheets>
    <sheet name="Rekapitulácia stavby" sheetId="1" r:id="rId1"/>
    <sheet name="2019-07 - Kazematy Stredn..." sheetId="2" r:id="rId2"/>
  </sheets>
  <definedNames>
    <definedName name="_xlnm._FilterDatabase" localSheetId="1" hidden="1">'2019-07 - Kazematy Stredn...'!$B$127:$J$194</definedName>
    <definedName name="_xlnm.Print_Titles" localSheetId="1">'2019-07 - Kazematy Stredn...'!$127:$127</definedName>
    <definedName name="_xlnm.Print_Titles" localSheetId="0">'Rekapitulácia stavby'!$83:$83</definedName>
    <definedName name="_xlnm.Print_Area" localSheetId="1">'2019-07 - Kazematy Stredn...'!$B$2:$I$74,'2019-07 - Kazematy Stredn...'!$B$80:$I$109,'2019-07 - Kazematy Stredn...'!$B$115:$J$200</definedName>
    <definedName name="_xlnm.Print_Area" localSheetId="0">'Rekapitulácia stavby'!$C$4:$AN$67,'Rekapitulácia stavby'!$B$73:$AO$87</definedName>
  </definedNames>
  <calcPr calcId="152511"/>
</workbook>
</file>

<file path=xl/calcChain.xml><?xml version="1.0" encoding="utf-8"?>
<calcChain xmlns="http://schemas.openxmlformats.org/spreadsheetml/2006/main">
  <c r="I89" i="2" l="1"/>
  <c r="J22" i="1"/>
  <c r="AM14" i="1"/>
  <c r="AM13" i="1"/>
  <c r="J14" i="1"/>
  <c r="J13" i="1"/>
  <c r="AI58" i="1" s="1"/>
  <c r="I90" i="2"/>
  <c r="AI48" i="1"/>
  <c r="J58" i="1"/>
  <c r="J48" i="1"/>
  <c r="I13" i="2"/>
  <c r="I12" i="2"/>
  <c r="H31" i="2"/>
  <c r="K29" i="1" s="1"/>
  <c r="E12" i="2"/>
  <c r="E63" i="2" s="1"/>
  <c r="E10" i="2"/>
  <c r="D22" i="2"/>
  <c r="H48" i="2" s="1"/>
  <c r="D19" i="2"/>
  <c r="E48" i="2" s="1"/>
  <c r="H63" i="2"/>
  <c r="I173" i="2"/>
  <c r="I172" i="2" s="1"/>
  <c r="I102" i="2" s="1"/>
  <c r="I194" i="2"/>
  <c r="I193" i="2" s="1"/>
  <c r="I108" i="2" s="1"/>
  <c r="I182" i="2"/>
  <c r="I177" i="2"/>
  <c r="I137" i="2"/>
  <c r="I192" i="2"/>
  <c r="I191" i="2"/>
  <c r="I190" i="2"/>
  <c r="I189" i="2"/>
  <c r="I187" i="2"/>
  <c r="I186" i="2"/>
  <c r="I185" i="2"/>
  <c r="I184" i="2"/>
  <c r="I181" i="2"/>
  <c r="I180" i="2"/>
  <c r="I179" i="2"/>
  <c r="I176" i="2"/>
  <c r="I171" i="2"/>
  <c r="I170" i="2"/>
  <c r="I169" i="2"/>
  <c r="I168" i="2"/>
  <c r="I167" i="2"/>
  <c r="I166" i="2"/>
  <c r="I165" i="2"/>
  <c r="I164" i="2"/>
  <c r="I163" i="2"/>
  <c r="I161" i="2"/>
  <c r="I160" i="2" s="1"/>
  <c r="I100" i="2" s="1"/>
  <c r="I159" i="2"/>
  <c r="I158" i="2"/>
  <c r="I157" i="2"/>
  <c r="I155" i="2"/>
  <c r="I154" i="2"/>
  <c r="I153" i="2"/>
  <c r="I152" i="2"/>
  <c r="I150" i="2"/>
  <c r="I148" i="2"/>
  <c r="I138" i="2"/>
  <c r="I139" i="2"/>
  <c r="I140" i="2"/>
  <c r="I141" i="2"/>
  <c r="E91" i="2" l="1"/>
  <c r="I162" i="2"/>
  <c r="I101" i="2" s="1"/>
  <c r="I183" i="2"/>
  <c r="I106" i="2" s="1"/>
  <c r="I151" i="2"/>
  <c r="I98" i="2" s="1"/>
  <c r="I175" i="2"/>
  <c r="I104" i="2" s="1"/>
  <c r="I156" i="2"/>
  <c r="I99" i="2" s="1"/>
  <c r="I130" i="2"/>
  <c r="I97" i="2" s="1"/>
  <c r="I178" i="2"/>
  <c r="I105" i="2" s="1"/>
  <c r="I188" i="2"/>
  <c r="I107" i="2" s="1"/>
  <c r="I129" i="2" l="1"/>
  <c r="I96" i="2" s="1"/>
  <c r="I174" i="2"/>
  <c r="I103" i="2" s="1"/>
  <c r="I128" i="2" l="1"/>
  <c r="I95" i="2" s="1"/>
  <c r="E28" i="2" l="1"/>
  <c r="AF86" i="1" l="1"/>
  <c r="AF85" i="1" s="1"/>
  <c r="E31" i="2"/>
  <c r="V29" i="1" s="1"/>
  <c r="I31" i="2" l="1"/>
  <c r="AJ29" i="1" l="1"/>
  <c r="I37" i="2"/>
  <c r="AJ34" i="1" l="1"/>
  <c r="AM86" i="1"/>
  <c r="I124" i="2" l="1"/>
  <c r="I35" i="2"/>
  <c r="I34" i="2"/>
  <c r="I33" i="2"/>
  <c r="E122" i="2"/>
  <c r="D120" i="2"/>
  <c r="E87" i="2"/>
  <c r="D85" i="2"/>
  <c r="D91" i="2"/>
  <c r="D13" i="2"/>
  <c r="E89" i="2" s="1"/>
  <c r="D5" i="2"/>
  <c r="D83" i="2" s="1"/>
  <c r="K81" i="1"/>
  <c r="AL81" i="1"/>
  <c r="AL80" i="1"/>
  <c r="K80" i="1"/>
  <c r="K78" i="1"/>
  <c r="K76" i="1"/>
  <c r="K75" i="1"/>
  <c r="D118" i="2" l="1"/>
  <c r="E124" i="2"/>
  <c r="E33" i="2"/>
  <c r="E35" i="2"/>
  <c r="E34" i="2"/>
  <c r="V32" i="1" l="1"/>
  <c r="V31" i="1"/>
  <c r="V30" i="1"/>
  <c r="AM85" i="1" l="1"/>
  <c r="AJ26" i="1" l="1"/>
</calcChain>
</file>

<file path=xl/comments1.xml><?xml version="1.0" encoding="utf-8"?>
<comments xmlns="http://schemas.openxmlformats.org/spreadsheetml/2006/main">
  <authors>
    <author>Illes</author>
  </authors>
  <commentList>
    <comment ref="H131" authorId="0" shapeId="0">
      <text>
        <r>
          <rPr>
            <b/>
            <sz val="9"/>
            <color indexed="81"/>
            <rFont val="Segoe UI"/>
            <family val="2"/>
            <charset val="238"/>
          </rPr>
          <t>Viď poznámku nižšie</t>
        </r>
      </text>
    </comment>
    <comment ref="H142" authorId="0" shapeId="0">
      <text>
        <r>
          <rPr>
            <b/>
            <sz val="9"/>
            <color indexed="81"/>
            <rFont val="Segoe UI"/>
            <family val="2"/>
            <charset val="238"/>
          </rPr>
          <t>Viď poznámku nižšie</t>
        </r>
      </text>
    </comment>
    <comment ref="H149" authorId="0" shapeId="0">
      <text>
        <r>
          <rPr>
            <b/>
            <sz val="9"/>
            <color indexed="81"/>
            <rFont val="Segoe UI"/>
            <family val="2"/>
            <charset val="238"/>
          </rPr>
          <t>Viď poznámku nižšie</t>
        </r>
      </text>
    </comment>
  </commentList>
</comments>
</file>

<file path=xl/sharedStrings.xml><?xml version="1.0" encoding="utf-8"?>
<sst xmlns="http://schemas.openxmlformats.org/spreadsheetml/2006/main" count="452" uniqueCount="228">
  <si>
    <t/>
  </si>
  <si>
    <t>REKAPITULÁCIA STAVBY</t>
  </si>
  <si>
    <t>Kód:</t>
  </si>
  <si>
    <t>2019/010</t>
  </si>
  <si>
    <t>Stavba:</t>
  </si>
  <si>
    <t>Záchranné, konzervačné a rekonštrukčné stavebné  práce na Fiľakovskom hrade</t>
  </si>
  <si>
    <t>JKSO:</t>
  </si>
  <si>
    <t>KS:</t>
  </si>
  <si>
    <t>Miesto:</t>
  </si>
  <si>
    <t xml:space="preserve">Hrad Fiľakovo </t>
  </si>
  <si>
    <t>Dátum:</t>
  </si>
  <si>
    <t>13. 5. 2020</t>
  </si>
  <si>
    <t>Objednávateľ:</t>
  </si>
  <si>
    <t>IČO:</t>
  </si>
  <si>
    <t xml:space="preserve"> </t>
  </si>
  <si>
    <t>IČ DPH:</t>
  </si>
  <si>
    <t>Zhotoviteľ:</t>
  </si>
  <si>
    <t>Projektant:</t>
  </si>
  <si>
    <t xml:space="preserve">Ing. arch. Peter Nižňanský, r.č.1838AA   </t>
  </si>
  <si>
    <t>Spracovateľ:</t>
  </si>
  <si>
    <t xml:space="preserve">Ján Antošík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</si>
  <si>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</si>
  <si>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</si>
  <si>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</si>
  <si>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</si>
  <si>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</si>
  <si>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</si>
  <si>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</si>
  <si>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</si>
  <si>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</si>
  <si>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</si>
  <si>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</si>
  <si>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</si>
  <si>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</si>
  <si>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</si>
  <si>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</si>
  <si>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</si>
  <si>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</si>
  <si>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</si>
  <si>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</si>
  <si>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</si>
  <si>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</si>
  <si>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</si>
  <si>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</si>
  <si>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</si>
  <si>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</si>
  <si>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</si>
  <si>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</si>
  <si>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2019/07</t>
  </si>
  <si>
    <t xml:space="preserve">Kazematy Stredný hrad - ďažďová kanalizácia </t>
  </si>
  <si>
    <t>1</t>
  </si>
  <si>
    <t>KRYCÍ LIST ROZPOČTU</t>
  </si>
  <si>
    <t>Objekt:</t>
  </si>
  <si>
    <t xml:space="preserve">2019/07 - Kazematy Stredný hrad - ďažďová kanalizácia </t>
  </si>
  <si>
    <t>REKAPITULÁCIA ROZPOČTU</t>
  </si>
  <si>
    <t>Kód dielu - Popis</t>
  </si>
  <si>
    <t>Cena celkom [EUR]</t>
  </si>
  <si>
    <t>Náklady z rozpočtu</t>
  </si>
  <si>
    <t xml:space="preserve">HSV - Práce a dodávky HSV   </t>
  </si>
  <si>
    <t xml:space="preserve">    1 - Zemné práce   </t>
  </si>
  <si>
    <t xml:space="preserve">    2 - Zakladanie   </t>
  </si>
  <si>
    <t xml:space="preserve">    4 - Vodorovné konštrukcie   </t>
  </si>
  <si>
    <t xml:space="preserve">    6 - Úpravy povrchov, podlahy, osadenie   </t>
  </si>
  <si>
    <t xml:space="preserve">    8 - Rúrové vedenie   </t>
  </si>
  <si>
    <t xml:space="preserve">    99 - Presun hmôt HSV   </t>
  </si>
  <si>
    <t xml:space="preserve">PSV - Práce a dodávky PSV   </t>
  </si>
  <si>
    <t xml:space="preserve">    711 - Izolácie proti vode a vlhkosti   </t>
  </si>
  <si>
    <t xml:space="preserve">    762 - Konštrukcie tesárske   </t>
  </si>
  <si>
    <t xml:space="preserve">    764 - Konštrukcie klampiarske   </t>
  </si>
  <si>
    <t xml:space="preserve">    766 - Konštrukcie stolárske   </t>
  </si>
  <si>
    <t xml:space="preserve">    783 - Dokončovacie práce - nátery   </t>
  </si>
  <si>
    <t>ROZPOČET</t>
  </si>
  <si>
    <t>PČ</t>
  </si>
  <si>
    <t>MJ</t>
  </si>
  <si>
    <t>Množstvo</t>
  </si>
  <si>
    <t>Cenová sústava</t>
  </si>
  <si>
    <t>HSV</t>
  </si>
  <si>
    <t xml:space="preserve">Práce a dodávky HSV   </t>
  </si>
  <si>
    <t xml:space="preserve">Zemné práce   </t>
  </si>
  <si>
    <t>K</t>
  </si>
  <si>
    <t>132301101</t>
  </si>
  <si>
    <t>Výkop ryhy do šírky 600 mm v horn.4 do 100 m3</t>
  </si>
  <si>
    <t>m3</t>
  </si>
  <si>
    <t>4</t>
  </si>
  <si>
    <t>2</t>
  </si>
  <si>
    <t>132301109</t>
  </si>
  <si>
    <t>Príplatok za lepivosť pri hĺbení rýh šírky do 600 mm zapažených i nezapažených s urovnaním dna v hornine 4</t>
  </si>
  <si>
    <t>132301201</t>
  </si>
  <si>
    <t>Výkop ryhy šírky 600-2000mm hor 4 do 100 m3</t>
  </si>
  <si>
    <t>132301209</t>
  </si>
  <si>
    <t>Príplatok za lepivosť pri hĺbení rýh š. nad 600 do 2 000 mm zapažených i nezapažených, s urovnaním dna v hornine 4</t>
  </si>
  <si>
    <t>133301101</t>
  </si>
  <si>
    <t>Výkop šachty zapaženej hornina 4 do 100 m3</t>
  </si>
  <si>
    <t>6</t>
  </si>
  <si>
    <t>133301109</t>
  </si>
  <si>
    <t>Príplatok k cenám za lepivosť pri hĺbení šachiet zapažených i nezapažených v hornine 4</t>
  </si>
  <si>
    <t>151101101</t>
  </si>
  <si>
    <t>Paženie a rozopretie stien rýh pre podzemné vedenie, príložné do 2 m</t>
  </si>
  <si>
    <t>m2</t>
  </si>
  <si>
    <t>8</t>
  </si>
  <si>
    <t>151101102</t>
  </si>
  <si>
    <t>Paženie a rozopretie stien rýh pre podzemné vedenie, príložné do 4 m</t>
  </si>
  <si>
    <t>151101111</t>
  </si>
  <si>
    <t>Odstránenie paženia rýh pre podzemné vedenie, príložné hĺbky do 2 m</t>
  </si>
  <si>
    <t>151101112</t>
  </si>
  <si>
    <t>Odstránenie paženia rýh pre podzemné vedenie, príložné hĺbky do 4 m</t>
  </si>
  <si>
    <t>151401501</t>
  </si>
  <si>
    <t>Prepažovanie rozopretia zapažených stien výkopov pri pažení príložnom, hĺbky do 4 m</t>
  </si>
  <si>
    <t>161101501</t>
  </si>
  <si>
    <t>Zvislé premiestnenie výkopku z horniny I až IV, nosením za každé 3 m výšky</t>
  </si>
  <si>
    <t>162201101</t>
  </si>
  <si>
    <t>Vodorovné premiestnenie výkopku z horniny 1-4 do 20m</t>
  </si>
  <si>
    <t>162201102</t>
  </si>
  <si>
    <t>Vodorovné premiestnenie výkopku z horniny 1-4 nad 20-50m</t>
  </si>
  <si>
    <t>171201101</t>
  </si>
  <si>
    <t>Uloženie sypaniny do násypov s rozprestretím sypaniny vo vrstvách a s hrubým urovnaním nezhutnených</t>
  </si>
  <si>
    <t>174101001</t>
  </si>
  <si>
    <t>Zásyp sypaninou so zhutnením jám, šachiet, rýh, zárezov alebo okolo objektov do 100 m3</t>
  </si>
  <si>
    <t>174201101</t>
  </si>
  <si>
    <t>Zásyp sypaninou bez zhutnenia jám, šachiet, rýh, zárezov alebo okolo objektov do 100 m3</t>
  </si>
  <si>
    <t>M</t>
  </si>
  <si>
    <t>5833361300</t>
  </si>
  <si>
    <t>Kamenivo ťažené hrubé 63-125 b</t>
  </si>
  <si>
    <t>t</t>
  </si>
  <si>
    <t>175101102</t>
  </si>
  <si>
    <t>Obsyp potrubia sypaninou z vhodných hornín 1 až 4 s prehodením sypaniny</t>
  </si>
  <si>
    <t>5833313500</t>
  </si>
  <si>
    <t>Kamenivo ťažené hrubé  4-16 b</t>
  </si>
  <si>
    <t xml:space="preserve">Zakladanie   </t>
  </si>
  <si>
    <t>211521111</t>
  </si>
  <si>
    <t>Výplň  trativodu do rýh kamenivom hrubým drveným</t>
  </si>
  <si>
    <t>211971122</t>
  </si>
  <si>
    <t>Zhotov. oplášt. výplne z geotext. v ryhe alebo v záreze pri rozvinutej šírke opláštenia nad 2, 5 m</t>
  </si>
  <si>
    <t>6936651000</t>
  </si>
  <si>
    <t>Geotextília netkaná polypropylénová Tatratex PP   200</t>
  </si>
  <si>
    <t>239611311</t>
  </si>
  <si>
    <t>Tesniaca bentonitová výplň podzemnej steny</t>
  </si>
  <si>
    <t xml:space="preserve">Vodorovné konštrukcie   </t>
  </si>
  <si>
    <t>451572111</t>
  </si>
  <si>
    <t>Lôžko pod potrubie, stoky a drobné objekty, v otvorenom výkope z kameniva drobného ťaženého 0-4 mm</t>
  </si>
  <si>
    <t>452311141</t>
  </si>
  <si>
    <t>Dosky, bloky, sedlá z betónu v otvorenom výkope tr.C 16/20</t>
  </si>
  <si>
    <t>452386151</t>
  </si>
  <si>
    <t>Vyrovnávací prstenec z prostého betónu tr.C 12/15 pod poklopy a mreže, výška do 100 mm</t>
  </si>
  <si>
    <t>ks</t>
  </si>
  <si>
    <t xml:space="preserve">Úpravy povrchov, podlahy, osadenie   </t>
  </si>
  <si>
    <t>617452201</t>
  </si>
  <si>
    <t>Omietky stien šachiet štvorhranných a viachranných hladené hladidlom oceľovým</t>
  </si>
  <si>
    <t xml:space="preserve">Rúrové vedenie   </t>
  </si>
  <si>
    <t>871310320</t>
  </si>
  <si>
    <t>Montáž kanalizačného potrubia z polypropylénových hladkých rúr SN 12 DN 150 mm</t>
  </si>
  <si>
    <t>m</t>
  </si>
  <si>
    <t>2860014300</t>
  </si>
  <si>
    <t>MASTER rúra 150/3m  - PP hladký kanalizačný systém SN12   PIPELIFE</t>
  </si>
  <si>
    <t>894170001</t>
  </si>
  <si>
    <t>Montáž vsakovacích blokov DRENBLOK DB z PP, rozmeru 500x500x500 mm do 10 m3</t>
  </si>
  <si>
    <t>5624505010</t>
  </si>
  <si>
    <t>Vsakovací blok DRENBLOK DB50</t>
  </si>
  <si>
    <t>894401111</t>
  </si>
  <si>
    <t>Osadenie betónového dielca pre šachty, rovná alebo prechodová skruž TBH</t>
  </si>
  <si>
    <t>5922580002</t>
  </si>
  <si>
    <t>Prefabrikát betónový pre studne - TBH 2 - 100/30, Betónová skruž, d - 100,rozm.300 x 1000mm</t>
  </si>
  <si>
    <t>895991143</t>
  </si>
  <si>
    <t>Osadenie polypropylénovej uličnej vpuste DN 400, vývod DN 150</t>
  </si>
  <si>
    <t>2860007290</t>
  </si>
  <si>
    <t>PP uličná vpusť DN 400, vývod DN 150, výška 1,0 m</t>
  </si>
  <si>
    <t>2860007340</t>
  </si>
  <si>
    <t>PP uličná vpusť DN 400, vývod DN 150, výška 1,5 m</t>
  </si>
  <si>
    <t>99</t>
  </si>
  <si>
    <t xml:space="preserve">Presun hmôt HSV   </t>
  </si>
  <si>
    <t>998276101</t>
  </si>
  <si>
    <t>Presun hmôt pre rúrové vedenie hĺbené z rúr z plast., hmôt alebo sklolamin. v otvorenom výkope</t>
  </si>
  <si>
    <t>PSV</t>
  </si>
  <si>
    <t xml:space="preserve">Práce a dodávky PSV   </t>
  </si>
  <si>
    <t>711</t>
  </si>
  <si>
    <t xml:space="preserve">Izolácie proti vode a vlhkosti   </t>
  </si>
  <si>
    <t>711111221</t>
  </si>
  <si>
    <t>Izolácia proti zemnej vlhkosti,  stierka COMBIFLEX-C2, betón. podklad, zvislá</t>
  </si>
  <si>
    <t>998711201</t>
  </si>
  <si>
    <t>Presun hmôt pre izoláciu proti vode v objektoch výšky do 6 m</t>
  </si>
  <si>
    <t>%</t>
  </si>
  <si>
    <t>762</t>
  </si>
  <si>
    <t xml:space="preserve">Konštrukcie tesárske   </t>
  </si>
  <si>
    <t>76292210.0</t>
  </si>
  <si>
    <t>Montáž ýrobkov  z hobľovaných  fošien hr. do 40 mm</t>
  </si>
  <si>
    <t>6051311200</t>
  </si>
  <si>
    <t>Dosky a fošne mäkké rezivo - omietané smrek akosť A hr.38-50mmxB=250-300mm</t>
  </si>
  <si>
    <t>6055730000</t>
  </si>
  <si>
    <t>Hranolček dubový akosť I 120x120,140mm</t>
  </si>
  <si>
    <t>998762202</t>
  </si>
  <si>
    <t>Presun hmôt pre konštrukcie tesárske v objektoch výšky do 12 m</t>
  </si>
  <si>
    <t>764</t>
  </si>
  <si>
    <t xml:space="preserve">Konštrukcie klampiarske   </t>
  </si>
  <si>
    <t>764441211</t>
  </si>
  <si>
    <t>Montáž reťaze pozinkovanej pre chrliče</t>
  </si>
  <si>
    <t>3745906000</t>
  </si>
  <si>
    <t>DIN 5685/C- retaz pozinkovaná</t>
  </si>
  <si>
    <t>764454255,1</t>
  </si>
  <si>
    <t>Rúry z pozinkovaného PZ plechu, kruhové priemer 150 mm - chrlič vody</t>
  </si>
  <si>
    <t>998764201</t>
  </si>
  <si>
    <t>Presun hmôt pre konštrukcie klampiarske v objektoch výšky do 6 m</t>
  </si>
  <si>
    <t>766</t>
  </si>
  <si>
    <t xml:space="preserve">Konštrukcie stolárske   </t>
  </si>
  <si>
    <t>76669961.2</t>
  </si>
  <si>
    <t>Montáž krytov drevených z tvrdého a mäkkého dreva</t>
  </si>
  <si>
    <t>6141902700</t>
  </si>
  <si>
    <t>Kryt dvorovej vpuste - mreža z dubového dreva 50/50/4, atyp</t>
  </si>
  <si>
    <t>6141902800</t>
  </si>
  <si>
    <t>998766201</t>
  </si>
  <si>
    <t>Presun hmot pre konštrukcie stolárske v objektoch výšky do 6 m</t>
  </si>
  <si>
    <t>783</t>
  </si>
  <si>
    <t xml:space="preserve">Dokončovacie práce - nátery   </t>
  </si>
  <si>
    <t>783782203</t>
  </si>
  <si>
    <t>Nátery tesárskych konštrukcií povrchová impregnácia Bochemitom QB</t>
  </si>
  <si>
    <t>*</t>
  </si>
  <si>
    <t>POZNÁMKY:</t>
  </si>
  <si>
    <t>bez prác nezamestnaných (*)</t>
  </si>
  <si>
    <r>
      <t xml:space="preserve">1.) Položky označené " </t>
    </r>
    <r>
      <rPr>
        <b/>
        <sz val="14"/>
        <rFont val="Arial CE"/>
        <family val="2"/>
        <charset val="238"/>
      </rPr>
      <t>*</t>
    </r>
    <r>
      <rPr>
        <b/>
        <sz val="10"/>
        <rFont val="Arial CE"/>
        <family val="2"/>
        <charset val="238"/>
      </rPr>
      <t xml:space="preserve"> "</t>
    </r>
    <r>
      <rPr>
        <b/>
        <u/>
        <sz val="10"/>
        <rFont val="Arial CE"/>
        <family val="2"/>
        <charset val="238"/>
      </rPr>
      <t xml:space="preserve"> uchádzač nemá oceniť</t>
    </r>
    <r>
      <rPr>
        <b/>
        <sz val="10"/>
        <rFont val="Arial CE"/>
        <family val="2"/>
        <charset val="238"/>
      </rPr>
      <t>, nakoľko tieto práce vykonajú nezamestnaní (v rámci iného projektu) pod dohľadom zriadovateľa Hradného múzea vo Fiľakove (zriadovateľ = Mesto Fiľakovo)!</t>
    </r>
  </si>
  <si>
    <t>Hradné múzeum vo Fiľakove</t>
  </si>
  <si>
    <t>práce nezamestnaných</t>
  </si>
  <si>
    <t>J.cena [EUR] 
bez DPH</t>
  </si>
  <si>
    <t>Cena celkom [EUR]
bez DPH</t>
  </si>
  <si>
    <t>IČ DPH / DIČ:</t>
  </si>
  <si>
    <t>Platiteľ DPH:</t>
  </si>
  <si>
    <t>Sadzba DPH</t>
  </si>
  <si>
    <t>Výška DPH</t>
  </si>
  <si>
    <t>DIČ:</t>
  </si>
  <si>
    <t>Vyplňiť kolónky v béžovej farbe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</si>
</sst>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b/>
      <sz val="12"/>
      <color rgb="FF8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8"/>
      <color rgb="FFFF0000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9"/>
      <color rgb="FF0000FF"/>
      <name val="Arial CE"/>
      <family val="2"/>
      <charset val="238"/>
    </font>
    <font>
      <b/>
      <sz val="9"/>
      <color indexed="81"/>
      <name val="Segoe UI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2"/>
      <color rgb="FFFF0000"/>
      <name val="Arial CE"/>
      <charset val="238"/>
    </font>
    <font>
      <b/>
      <sz val="10"/>
      <color theme="3"/>
      <name val="Arial CE"/>
      <family val="2"/>
      <charset val="238"/>
    </font>
    <font>
      <b/>
      <sz val="12"/>
      <name val="Arial CE"/>
      <charset val="238"/>
    </font>
    <font>
      <sz val="10"/>
      <color theme="3"/>
      <name val="Arial CE"/>
      <family val="2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0" xfId="0" applyProtection="1"/>
    <xf numFmtId="0" fontId="21" fillId="0" borderId="0" xfId="0" applyFont="1" applyAlignment="1"/>
    <xf numFmtId="0" fontId="20" fillId="0" borderId="0" xfId="0" applyFont="1" applyAlignment="1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20" fillId="0" borderId="0" xfId="0" applyFont="1" applyAlignment="1" applyProtection="1"/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/>
    <xf numFmtId="0" fontId="21" fillId="0" borderId="0" xfId="0" applyFont="1" applyAlignment="1" applyProtection="1">
      <alignment horizontal="left"/>
    </xf>
    <xf numFmtId="167" fontId="13" fillId="5" borderId="16" xfId="0" applyNumberFormat="1" applyFont="1" applyFill="1" applyBorder="1" applyAlignment="1" applyProtection="1">
      <alignment vertical="center"/>
      <protection locked="0"/>
    </xf>
    <xf numFmtId="167" fontId="18" fillId="5" borderId="16" xfId="0" applyNumberFormat="1" applyFont="1" applyFill="1" applyBorder="1" applyAlignment="1" applyProtection="1">
      <alignment vertical="center"/>
      <protection locked="0"/>
    </xf>
    <xf numFmtId="2" fontId="13" fillId="5" borderId="16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3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/>
    </xf>
    <xf numFmtId="167" fontId="33" fillId="0" borderId="0" xfId="0" applyNumberFormat="1" applyFont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167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6" fillId="3" borderId="7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vertical="center"/>
    </xf>
    <xf numFmtId="4" fontId="6" fillId="0" borderId="15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vertical="center"/>
    </xf>
    <xf numFmtId="4" fontId="7" fillId="0" borderId="15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167" fontId="14" fillId="0" borderId="0" xfId="0" applyNumberFormat="1" applyFont="1" applyAlignment="1" applyProtection="1"/>
    <xf numFmtId="0" fontId="20" fillId="0" borderId="3" xfId="0" applyFont="1" applyBorder="1" applyAlignment="1" applyProtection="1"/>
    <xf numFmtId="0" fontId="23" fillId="0" borderId="0" xfId="0" applyFont="1" applyAlignment="1" applyProtection="1">
      <alignment horizontal="left"/>
    </xf>
    <xf numFmtId="167" fontId="23" fillId="0" borderId="0" xfId="0" applyNumberFormat="1" applyFont="1" applyAlignment="1" applyProtection="1"/>
    <xf numFmtId="0" fontId="21" fillId="0" borderId="3" xfId="0" applyFont="1" applyBorder="1" applyAlignment="1" applyProtection="1"/>
    <xf numFmtId="0" fontId="22" fillId="0" borderId="0" xfId="0" applyFont="1" applyAlignment="1" applyProtection="1">
      <alignment horizontal="left"/>
    </xf>
    <xf numFmtId="167" fontId="35" fillId="0" borderId="0" xfId="0" applyNumberFormat="1" applyFont="1" applyAlignment="1" applyProtection="1"/>
    <xf numFmtId="0" fontId="26" fillId="4" borderId="16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49" fontId="13" fillId="4" borderId="16" xfId="0" applyNumberFormat="1" applyFont="1" applyFill="1" applyBorder="1" applyAlignment="1" applyProtection="1">
      <alignment horizontal="left" vertical="center" wrapText="1"/>
    </xf>
    <xf numFmtId="0" fontId="13" fillId="4" borderId="16" xfId="0" applyFont="1" applyFill="1" applyBorder="1" applyAlignment="1" applyProtection="1">
      <alignment horizontal="left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167" fontId="13" fillId="4" borderId="16" xfId="0" applyNumberFormat="1" applyFont="1" applyFill="1" applyBorder="1" applyAlignment="1" applyProtection="1">
      <alignment vertical="center"/>
    </xf>
    <xf numFmtId="167" fontId="34" fillId="4" borderId="12" xfId="0" applyNumberFormat="1" applyFont="1" applyFill="1" applyBorder="1" applyAlignment="1" applyProtection="1">
      <alignment horizontal="center" vertical="center"/>
    </xf>
    <xf numFmtId="167" fontId="34" fillId="4" borderId="14" xfId="0" applyNumberFormat="1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vertical="center"/>
    </xf>
    <xf numFmtId="0" fontId="24" fillId="0" borderId="16" xfId="0" applyFont="1" applyBorder="1" applyAlignment="1" applyProtection="1">
      <alignment horizontal="center" vertical="center"/>
    </xf>
    <xf numFmtId="49" fontId="24" fillId="0" borderId="16" xfId="0" applyNumberFormat="1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167" fontId="24" fillId="0" borderId="16" xfId="0" applyNumberFormat="1" applyFont="1" applyBorder="1" applyAlignment="1" applyProtection="1">
      <alignment vertical="center"/>
    </xf>
    <xf numFmtId="167" fontId="13" fillId="0" borderId="16" xfId="0" applyNumberFormat="1" applyFont="1" applyBorder="1" applyAlignment="1" applyProtection="1">
      <alignment vertical="center"/>
    </xf>
    <xf numFmtId="0" fontId="30" fillId="0" borderId="16" xfId="0" applyFont="1" applyBorder="1" applyAlignment="1" applyProtection="1">
      <alignment horizontal="center" vertical="center"/>
    </xf>
    <xf numFmtId="49" fontId="30" fillId="0" borderId="16" xfId="0" applyNumberFormat="1" applyFont="1" applyBorder="1" applyAlignment="1" applyProtection="1">
      <alignment horizontal="left" vertical="center" wrapText="1"/>
    </xf>
    <xf numFmtId="0" fontId="30" fillId="0" borderId="16" xfId="0" applyFont="1" applyBorder="1" applyAlignment="1" applyProtection="1">
      <alignment horizontal="left" vertical="center" wrapText="1"/>
    </xf>
    <xf numFmtId="0" fontId="30" fillId="0" borderId="16" xfId="0" applyFont="1" applyBorder="1" applyAlignment="1" applyProtection="1">
      <alignment horizontal="center" vertical="center" wrapText="1"/>
    </xf>
    <xf numFmtId="167" fontId="30" fillId="0" borderId="16" xfId="0" applyNumberFormat="1" applyFont="1" applyBorder="1" applyAlignment="1" applyProtection="1">
      <alignment vertical="center"/>
    </xf>
    <xf numFmtId="0" fontId="19" fillId="0" borderId="16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</xf>
    <xf numFmtId="49" fontId="13" fillId="0" borderId="16" xfId="0" applyNumberFormat="1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/>
    </xf>
    <xf numFmtId="49" fontId="18" fillId="0" borderId="16" xfId="0" applyNumberFormat="1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167" fontId="18" fillId="0" borderId="16" xfId="0" applyNumberFormat="1" applyFont="1" applyBorder="1" applyAlignment="1" applyProtection="1">
      <alignment vertical="center"/>
    </xf>
    <xf numFmtId="0" fontId="28" fillId="0" borderId="0" xfId="0" applyFont="1" applyProtection="1"/>
    <xf numFmtId="0" fontId="0" fillId="0" borderId="0" xfId="0" applyFill="1" applyProtection="1"/>
    <xf numFmtId="0" fontId="25" fillId="4" borderId="0" xfId="0" applyFont="1" applyFill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33" fillId="0" borderId="4" xfId="0" applyFont="1" applyBorder="1" applyAlignment="1" applyProtection="1">
      <alignment vertical="center"/>
    </xf>
    <xf numFmtId="0" fontId="33" fillId="0" borderId="4" xfId="0" applyFont="1" applyBorder="1" applyAlignment="1" applyProtection="1">
      <alignment horizontal="left" vertical="center"/>
    </xf>
    <xf numFmtId="0" fontId="2" fillId="5" borderId="0" xfId="0" applyFont="1" applyFill="1" applyAlignment="1" applyProtection="1">
      <alignment horizontal="left" vertical="center"/>
      <protection locked="0"/>
    </xf>
    <xf numFmtId="0" fontId="33" fillId="5" borderId="0" xfId="0" applyFont="1" applyFill="1" applyAlignment="1" applyProtection="1">
      <alignment horizontal="left" vertical="center" wrapText="1"/>
      <protection locked="0"/>
    </xf>
    <xf numFmtId="0" fontId="0" fillId="0" borderId="17" xfId="0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left" vertical="center"/>
    </xf>
    <xf numFmtId="0" fontId="0" fillId="0" borderId="18" xfId="0" applyBorder="1" applyProtection="1"/>
    <xf numFmtId="0" fontId="1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left" vertical="center"/>
    </xf>
    <xf numFmtId="4" fontId="9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4" fontId="10" fillId="0" borderId="0" xfId="0" applyNumberFormat="1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2" borderId="18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4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right" vertical="center"/>
    </xf>
    <xf numFmtId="0" fontId="13" fillId="3" borderId="20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vertical="center"/>
    </xf>
    <xf numFmtId="4" fontId="14" fillId="0" borderId="18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18" xfId="0" applyFont="1" applyBorder="1" applyAlignment="1" applyProtection="1">
      <alignment vertical="center"/>
    </xf>
    <xf numFmtId="0" fontId="37" fillId="5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Protection="1"/>
    <xf numFmtId="0" fontId="32" fillId="0" borderId="4" xfId="0" applyFont="1" applyBorder="1" applyAlignment="1" applyProtection="1">
      <alignment horizontal="left" vertical="center" wrapText="1"/>
    </xf>
  </cellXfs>
  <cellStyles count="1">
    <cellStyle name="Normálne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2"/>
  <sheetViews>
    <sheetView showGridLines="0" view="pageLayout" zoomScaleNormal="100" workbookViewId="0">
      <selection activeCell="J58" sqref="J58:Z58"/>
    </sheetView>
  </sheetViews>
  <sheetFormatPr defaultRowHeight="11.25" x14ac:dyDescent="0.2"/>
  <cols>
    <col min="1" max="1" width="1.6640625" style="1" customWidth="1"/>
    <col min="2" max="2" width="4.1640625" style="1" customWidth="1"/>
    <col min="3" max="32" width="2.6640625" style="1" customWidth="1"/>
    <col min="33" max="33" width="3.33203125" style="1" customWidth="1"/>
    <col min="34" max="34" width="31.6640625" style="1" customWidth="1"/>
    <col min="35" max="36" width="2.5" style="1" customWidth="1"/>
    <col min="37" max="37" width="8.33203125" style="1" customWidth="1"/>
    <col min="38" max="38" width="3.33203125" style="1" customWidth="1"/>
    <col min="39" max="39" width="13.33203125" style="1" customWidth="1"/>
    <col min="40" max="40" width="7.5" style="1" customWidth="1"/>
    <col min="41" max="41" width="4.1640625" style="1" customWidth="1"/>
  </cols>
  <sheetData>
    <row r="1" spans="1:4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s="1" customFormat="1" ht="36.950000000000003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s="1" customFormat="1" ht="6.95" customHeight="1" x14ac:dyDescent="0.2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39"/>
    </row>
    <row r="4" spans="1:41" s="1" customFormat="1" ht="24.95" customHeight="1" x14ac:dyDescent="0.2">
      <c r="A4" s="31"/>
      <c r="B4" s="140"/>
      <c r="C4" s="141" t="s">
        <v>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2"/>
    </row>
    <row r="5" spans="1:41" s="1" customFormat="1" ht="12" customHeight="1" x14ac:dyDescent="0.2">
      <c r="A5" s="31"/>
      <c r="B5" s="140"/>
      <c r="C5" s="143" t="s">
        <v>2</v>
      </c>
      <c r="D5" s="140"/>
      <c r="E5" s="140"/>
      <c r="F5" s="140"/>
      <c r="G5" s="140"/>
      <c r="H5" s="140"/>
      <c r="I5" s="140"/>
      <c r="J5" s="144" t="s">
        <v>3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2"/>
    </row>
    <row r="6" spans="1:41" s="1" customFormat="1" ht="36.950000000000003" customHeight="1" x14ac:dyDescent="0.2">
      <c r="A6" s="31"/>
      <c r="B6" s="140"/>
      <c r="C6" s="146" t="s">
        <v>4</v>
      </c>
      <c r="D6" s="140"/>
      <c r="E6" s="140"/>
      <c r="F6" s="140"/>
      <c r="G6" s="140"/>
      <c r="H6" s="140"/>
      <c r="I6" s="140"/>
      <c r="J6" s="147" t="s">
        <v>5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2"/>
    </row>
    <row r="7" spans="1:41" s="1" customFormat="1" ht="12" customHeight="1" x14ac:dyDescent="0.2">
      <c r="A7" s="31"/>
      <c r="B7" s="140"/>
      <c r="C7" s="148" t="s">
        <v>6</v>
      </c>
      <c r="D7" s="140"/>
      <c r="E7" s="140"/>
      <c r="F7" s="140"/>
      <c r="G7" s="140"/>
      <c r="H7" s="140"/>
      <c r="I7" s="140"/>
      <c r="J7" s="149" t="s">
        <v>0</v>
      </c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8" t="s">
        <v>7</v>
      </c>
      <c r="AK7" s="140"/>
      <c r="AL7" s="140"/>
      <c r="AM7" s="149" t="s">
        <v>0</v>
      </c>
      <c r="AN7" s="140"/>
      <c r="AO7" s="142"/>
    </row>
    <row r="8" spans="1:41" s="1" customFormat="1" ht="12" customHeight="1" x14ac:dyDescent="0.2">
      <c r="A8" s="31"/>
      <c r="B8" s="140"/>
      <c r="C8" s="148" t="s">
        <v>8</v>
      </c>
      <c r="D8" s="140"/>
      <c r="E8" s="140"/>
      <c r="F8" s="140"/>
      <c r="G8" s="140"/>
      <c r="H8" s="140"/>
      <c r="I8" s="140"/>
      <c r="J8" s="144" t="s">
        <v>9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8" t="s">
        <v>10</v>
      </c>
      <c r="AK8" s="140"/>
      <c r="AL8" s="140"/>
      <c r="AM8" s="149" t="s">
        <v>11</v>
      </c>
      <c r="AN8" s="140"/>
      <c r="AO8" s="142"/>
    </row>
    <row r="9" spans="1:41" s="1" customFormat="1" ht="14.45" customHeight="1" x14ac:dyDescent="0.2">
      <c r="A9" s="31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2"/>
    </row>
    <row r="10" spans="1:41" s="1" customFormat="1" ht="12" customHeight="1" x14ac:dyDescent="0.2">
      <c r="A10" s="31"/>
      <c r="B10" s="140"/>
      <c r="C10" s="148" t="s">
        <v>12</v>
      </c>
      <c r="D10" s="140"/>
      <c r="E10" s="140"/>
      <c r="F10" s="140"/>
      <c r="G10" s="140"/>
      <c r="H10" s="140"/>
      <c r="I10" s="140"/>
      <c r="J10" s="150" t="s">
        <v>218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8" t="s">
        <v>13</v>
      </c>
      <c r="AK10" s="140"/>
      <c r="AL10" s="140"/>
      <c r="AM10" s="149">
        <v>42013241</v>
      </c>
      <c r="AN10" s="140"/>
      <c r="AO10" s="142"/>
    </row>
    <row r="11" spans="1:41" s="1" customFormat="1" ht="18.399999999999999" customHeight="1" x14ac:dyDescent="0.2">
      <c r="A11" s="31"/>
      <c r="B11" s="140"/>
      <c r="C11" s="140"/>
      <c r="D11" s="149" t="s">
        <v>14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8" t="s">
        <v>226</v>
      </c>
      <c r="AK11" s="140"/>
      <c r="AL11" s="140"/>
      <c r="AM11" s="149">
        <v>2022511590</v>
      </c>
      <c r="AN11" s="140"/>
      <c r="AO11" s="142"/>
    </row>
    <row r="12" spans="1:41" s="1" customFormat="1" ht="6.95" customHeight="1" x14ac:dyDescent="0.2">
      <c r="A12" s="31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2"/>
    </row>
    <row r="13" spans="1:41" s="1" customFormat="1" ht="12" customHeight="1" x14ac:dyDescent="0.2">
      <c r="A13" s="31"/>
      <c r="B13" s="140"/>
      <c r="C13" s="148" t="s">
        <v>16</v>
      </c>
      <c r="D13" s="140"/>
      <c r="E13" s="140"/>
      <c r="F13" s="140"/>
      <c r="G13" s="140"/>
      <c r="H13" s="140"/>
      <c r="I13" s="140"/>
      <c r="J13" s="218">
        <f>'2019-07 - Kazematy Stredn...'!E15</f>
        <v>0</v>
      </c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151"/>
      <c r="AJ13" s="152" t="s">
        <v>13</v>
      </c>
      <c r="AK13" s="151"/>
      <c r="AL13" s="151"/>
      <c r="AM13" s="153">
        <f>'2019-07 - Kazematy Stredn...'!I15</f>
        <v>0</v>
      </c>
      <c r="AN13" s="153"/>
      <c r="AO13" s="142"/>
    </row>
    <row r="14" spans="1:41" ht="12.75" x14ac:dyDescent="0.2">
      <c r="A14" s="31"/>
      <c r="B14" s="140"/>
      <c r="C14" s="140"/>
      <c r="D14" s="154" t="s">
        <v>223</v>
      </c>
      <c r="E14" s="140"/>
      <c r="F14" s="140"/>
      <c r="G14" s="140"/>
      <c r="H14" s="140"/>
      <c r="I14" s="140"/>
      <c r="J14" s="218">
        <f>'2019-07 - Kazematy Stredn...'!E16</f>
        <v>0</v>
      </c>
      <c r="K14" s="218"/>
      <c r="L14" s="218"/>
      <c r="M14" s="218"/>
      <c r="N14" s="218"/>
      <c r="O14" s="219"/>
      <c r="P14" s="219"/>
      <c r="Q14" s="219"/>
      <c r="R14" s="219"/>
      <c r="S14" s="219"/>
      <c r="T14" s="219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151"/>
      <c r="AJ14" s="152" t="s">
        <v>222</v>
      </c>
      <c r="AK14" s="151"/>
      <c r="AL14" s="151"/>
      <c r="AM14" s="153">
        <f>'2019-07 - Kazematy Stredn...'!I16</f>
        <v>0</v>
      </c>
      <c r="AN14" s="153"/>
      <c r="AO14" s="142"/>
    </row>
    <row r="15" spans="1:41" s="1" customFormat="1" ht="6.95" customHeight="1" x14ac:dyDescent="0.2">
      <c r="A15" s="31"/>
      <c r="B15" s="140"/>
      <c r="C15" s="140"/>
      <c r="D15" s="140"/>
      <c r="E15" s="140"/>
      <c r="F15" s="140"/>
      <c r="G15" s="140"/>
      <c r="H15" s="140"/>
      <c r="I15" s="140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42"/>
    </row>
    <row r="16" spans="1:41" s="1" customFormat="1" ht="12" customHeight="1" x14ac:dyDescent="0.2">
      <c r="A16" s="31"/>
      <c r="B16" s="140"/>
      <c r="C16" s="148" t="s">
        <v>17</v>
      </c>
      <c r="D16" s="140"/>
      <c r="E16" s="140"/>
      <c r="F16" s="140"/>
      <c r="G16" s="140"/>
      <c r="H16" s="140"/>
      <c r="I16" s="140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 t="s">
        <v>13</v>
      </c>
      <c r="AK16" s="151"/>
      <c r="AL16" s="151"/>
      <c r="AM16" s="155" t="s">
        <v>0</v>
      </c>
      <c r="AN16" s="151"/>
      <c r="AO16" s="142"/>
    </row>
    <row r="17" spans="1:41" s="1" customFormat="1" ht="18.399999999999999" customHeight="1" x14ac:dyDescent="0.2">
      <c r="A17" s="31"/>
      <c r="B17" s="140"/>
      <c r="C17" s="140"/>
      <c r="D17" s="149" t="s">
        <v>18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8" t="s">
        <v>15</v>
      </c>
      <c r="AK17" s="140"/>
      <c r="AL17" s="140"/>
      <c r="AM17" s="149" t="s">
        <v>0</v>
      </c>
      <c r="AN17" s="140"/>
      <c r="AO17" s="142"/>
    </row>
    <row r="18" spans="1:41" s="1" customFormat="1" ht="6.95" customHeight="1" x14ac:dyDescent="0.2">
      <c r="A18" s="3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2"/>
    </row>
    <row r="19" spans="1:41" s="1" customFormat="1" ht="12" customHeight="1" x14ac:dyDescent="0.2">
      <c r="A19" s="31"/>
      <c r="B19" s="140"/>
      <c r="C19" s="148" t="s">
        <v>19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8" t="s">
        <v>13</v>
      </c>
      <c r="AK19" s="140"/>
      <c r="AL19" s="140"/>
      <c r="AM19" s="149" t="s">
        <v>0</v>
      </c>
      <c r="AN19" s="140"/>
      <c r="AO19" s="142"/>
    </row>
    <row r="20" spans="1:41" s="1" customFormat="1" ht="18.399999999999999" customHeight="1" x14ac:dyDescent="0.2">
      <c r="A20" s="31"/>
      <c r="B20" s="140"/>
      <c r="C20" s="140"/>
      <c r="D20" s="149" t="s">
        <v>20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8" t="s">
        <v>15</v>
      </c>
      <c r="AK20" s="140"/>
      <c r="AL20" s="140"/>
      <c r="AM20" s="149" t="s">
        <v>0</v>
      </c>
      <c r="AN20" s="140"/>
      <c r="AO20" s="142"/>
    </row>
    <row r="21" spans="1:41" s="1" customFormat="1" ht="6.95" customHeight="1" x14ac:dyDescent="0.2">
      <c r="A21" s="3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2"/>
    </row>
    <row r="22" spans="1:41" s="1" customFormat="1" ht="12" customHeight="1" x14ac:dyDescent="0.2">
      <c r="A22" s="31"/>
      <c r="B22" s="140"/>
      <c r="C22" s="148" t="s">
        <v>21</v>
      </c>
      <c r="D22" s="140"/>
      <c r="E22" s="140"/>
      <c r="F22" s="140"/>
      <c r="G22" s="140"/>
      <c r="H22" s="140"/>
      <c r="I22" s="140"/>
      <c r="J22" s="156" t="str">
        <f>'2019-07 - Kazematy Stredn...'!E24</f>
        <v>Vyplňiť kolónky v béžovej farbe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42"/>
    </row>
    <row r="23" spans="1:41" s="1" customFormat="1" ht="16.5" customHeight="1" x14ac:dyDescent="0.2">
      <c r="A23" s="31"/>
      <c r="B23" s="140"/>
      <c r="C23" s="140"/>
      <c r="D23" s="157" t="s">
        <v>0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40"/>
      <c r="AO23" s="142"/>
    </row>
    <row r="24" spans="1:41" s="1" customFormat="1" ht="6.95" customHeight="1" x14ac:dyDescent="0.2">
      <c r="A24" s="3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2"/>
    </row>
    <row r="25" spans="1:41" s="1" customFormat="1" ht="6.95" customHeight="1" x14ac:dyDescent="0.2">
      <c r="A25" s="31"/>
      <c r="B25" s="140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42"/>
    </row>
    <row r="26" spans="1:41" s="2" customFormat="1" ht="25.9" customHeight="1" x14ac:dyDescent="0.2">
      <c r="A26" s="36"/>
      <c r="B26" s="159"/>
      <c r="C26" s="160" t="s">
        <v>22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161">
        <f>ROUND(AF85,2)</f>
        <v>0</v>
      </c>
      <c r="AK26" s="162"/>
      <c r="AL26" s="162"/>
      <c r="AM26" s="162"/>
      <c r="AN26" s="162"/>
      <c r="AO26" s="163"/>
    </row>
    <row r="27" spans="1:41" s="2" customFormat="1" ht="6.95" customHeight="1" x14ac:dyDescent="0.2">
      <c r="A27" s="36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63"/>
    </row>
    <row r="28" spans="1:41" s="2" customFormat="1" ht="12.75" x14ac:dyDescent="0.2">
      <c r="A28" s="36"/>
      <c r="B28" s="159"/>
      <c r="C28" s="159"/>
      <c r="D28" s="159"/>
      <c r="E28" s="159"/>
      <c r="F28" s="159"/>
      <c r="G28" s="159"/>
      <c r="H28" s="159"/>
      <c r="I28" s="159"/>
      <c r="J28" s="159"/>
      <c r="K28" s="164" t="s">
        <v>23</v>
      </c>
      <c r="L28" s="164"/>
      <c r="M28" s="164"/>
      <c r="N28" s="164"/>
      <c r="O28" s="164"/>
      <c r="P28" s="159"/>
      <c r="Q28" s="159"/>
      <c r="R28" s="159"/>
      <c r="S28" s="159"/>
      <c r="T28" s="159"/>
      <c r="U28" s="159"/>
      <c r="V28" s="164" t="s">
        <v>24</v>
      </c>
      <c r="W28" s="164"/>
      <c r="X28" s="164"/>
      <c r="Y28" s="164"/>
      <c r="Z28" s="164"/>
      <c r="AA28" s="164"/>
      <c r="AB28" s="164"/>
      <c r="AC28" s="164"/>
      <c r="AD28" s="164"/>
      <c r="AE28" s="159"/>
      <c r="AF28" s="159"/>
      <c r="AG28" s="159"/>
      <c r="AH28" s="159"/>
      <c r="AI28" s="159"/>
      <c r="AJ28" s="164" t="s">
        <v>25</v>
      </c>
      <c r="AK28" s="164"/>
      <c r="AL28" s="164"/>
      <c r="AM28" s="164"/>
      <c r="AN28" s="164"/>
      <c r="AO28" s="163"/>
    </row>
    <row r="29" spans="1:41" s="3" customFormat="1" ht="14.45" customHeight="1" x14ac:dyDescent="0.2">
      <c r="A29" s="165"/>
      <c r="B29" s="166"/>
      <c r="C29" s="148" t="s">
        <v>26</v>
      </c>
      <c r="D29" s="166"/>
      <c r="E29" s="148" t="s">
        <v>27</v>
      </c>
      <c r="F29" s="166"/>
      <c r="G29" s="166"/>
      <c r="H29" s="166"/>
      <c r="I29" s="166"/>
      <c r="J29" s="166"/>
      <c r="K29" s="167">
        <f>'2019-07 - Kazematy Stredn...'!H31</f>
        <v>0</v>
      </c>
      <c r="L29" s="168"/>
      <c r="M29" s="168"/>
      <c r="N29" s="168"/>
      <c r="O29" s="168"/>
      <c r="P29" s="166"/>
      <c r="Q29" s="166"/>
      <c r="R29" s="166"/>
      <c r="S29" s="166"/>
      <c r="T29" s="166"/>
      <c r="U29" s="166"/>
      <c r="V29" s="169">
        <f>ROUND('2019-07 - Kazematy Stredn...'!E31, 2)</f>
        <v>0</v>
      </c>
      <c r="W29" s="168"/>
      <c r="X29" s="168"/>
      <c r="Y29" s="168"/>
      <c r="Z29" s="168"/>
      <c r="AA29" s="168"/>
      <c r="AB29" s="168"/>
      <c r="AC29" s="168"/>
      <c r="AD29" s="168"/>
      <c r="AE29" s="166"/>
      <c r="AF29" s="166"/>
      <c r="AG29" s="166"/>
      <c r="AH29" s="166"/>
      <c r="AI29" s="166"/>
      <c r="AJ29" s="169">
        <f>ROUND('2019-07 - Kazematy Stredn...'!I31, 2)</f>
        <v>0</v>
      </c>
      <c r="AK29" s="168"/>
      <c r="AL29" s="168"/>
      <c r="AM29" s="168"/>
      <c r="AN29" s="168"/>
      <c r="AO29" s="170"/>
    </row>
    <row r="30" spans="1:41" s="3" customFormat="1" ht="14.45" hidden="1" customHeight="1" x14ac:dyDescent="0.2">
      <c r="A30" s="165"/>
      <c r="B30" s="166"/>
      <c r="C30" s="166"/>
      <c r="D30" s="166"/>
      <c r="E30" s="148" t="s">
        <v>28</v>
      </c>
      <c r="F30" s="166"/>
      <c r="G30" s="166"/>
      <c r="H30" s="166"/>
      <c r="I30" s="166"/>
      <c r="J30" s="166"/>
      <c r="K30" s="167">
        <v>0.2</v>
      </c>
      <c r="L30" s="168"/>
      <c r="M30" s="168"/>
      <c r="N30" s="168"/>
      <c r="O30" s="168"/>
      <c r="P30" s="166"/>
      <c r="Q30" s="166"/>
      <c r="R30" s="166"/>
      <c r="S30" s="166"/>
      <c r="T30" s="166"/>
      <c r="U30" s="166"/>
      <c r="V30" s="169" t="e">
        <f>ROUND(#REF!, 2)</f>
        <v>#REF!</v>
      </c>
      <c r="W30" s="168"/>
      <c r="X30" s="168"/>
      <c r="Y30" s="168"/>
      <c r="Z30" s="168"/>
      <c r="AA30" s="168"/>
      <c r="AB30" s="168"/>
      <c r="AC30" s="168"/>
      <c r="AD30" s="168"/>
      <c r="AE30" s="166"/>
      <c r="AF30" s="166"/>
      <c r="AG30" s="166"/>
      <c r="AH30" s="166"/>
      <c r="AI30" s="166"/>
      <c r="AJ30" s="169">
        <v>0</v>
      </c>
      <c r="AK30" s="168"/>
      <c r="AL30" s="168"/>
      <c r="AM30" s="168"/>
      <c r="AN30" s="168"/>
      <c r="AO30" s="170"/>
    </row>
    <row r="31" spans="1:41" s="3" customFormat="1" ht="14.45" hidden="1" customHeight="1" x14ac:dyDescent="0.2">
      <c r="A31" s="165"/>
      <c r="B31" s="166"/>
      <c r="C31" s="166"/>
      <c r="D31" s="166"/>
      <c r="E31" s="148" t="s">
        <v>29</v>
      </c>
      <c r="F31" s="166"/>
      <c r="G31" s="166"/>
      <c r="H31" s="166"/>
      <c r="I31" s="166"/>
      <c r="J31" s="166"/>
      <c r="K31" s="167">
        <v>0.2</v>
      </c>
      <c r="L31" s="168"/>
      <c r="M31" s="168"/>
      <c r="N31" s="168"/>
      <c r="O31" s="168"/>
      <c r="P31" s="166"/>
      <c r="Q31" s="166"/>
      <c r="R31" s="166"/>
      <c r="S31" s="166"/>
      <c r="T31" s="166"/>
      <c r="U31" s="166"/>
      <c r="V31" s="169" t="e">
        <f>ROUND(#REF!, 2)</f>
        <v>#REF!</v>
      </c>
      <c r="W31" s="168"/>
      <c r="X31" s="168"/>
      <c r="Y31" s="168"/>
      <c r="Z31" s="168"/>
      <c r="AA31" s="168"/>
      <c r="AB31" s="168"/>
      <c r="AC31" s="168"/>
      <c r="AD31" s="168"/>
      <c r="AE31" s="166"/>
      <c r="AF31" s="166"/>
      <c r="AG31" s="166"/>
      <c r="AH31" s="166"/>
      <c r="AI31" s="166"/>
      <c r="AJ31" s="169">
        <v>0</v>
      </c>
      <c r="AK31" s="168"/>
      <c r="AL31" s="168"/>
      <c r="AM31" s="168"/>
      <c r="AN31" s="168"/>
      <c r="AO31" s="170"/>
    </row>
    <row r="32" spans="1:41" s="3" customFormat="1" ht="14.45" hidden="1" customHeight="1" x14ac:dyDescent="0.2">
      <c r="A32" s="165"/>
      <c r="B32" s="166"/>
      <c r="C32" s="166"/>
      <c r="D32" s="166"/>
      <c r="E32" s="148" t="s">
        <v>30</v>
      </c>
      <c r="F32" s="166"/>
      <c r="G32" s="166"/>
      <c r="H32" s="166"/>
      <c r="I32" s="166"/>
      <c r="J32" s="166"/>
      <c r="K32" s="167">
        <v>0</v>
      </c>
      <c r="L32" s="168"/>
      <c r="M32" s="168"/>
      <c r="N32" s="168"/>
      <c r="O32" s="168"/>
      <c r="P32" s="166"/>
      <c r="Q32" s="166"/>
      <c r="R32" s="166"/>
      <c r="S32" s="166"/>
      <c r="T32" s="166"/>
      <c r="U32" s="166"/>
      <c r="V32" s="169" t="e">
        <f>ROUND(#REF!, 2)</f>
        <v>#REF!</v>
      </c>
      <c r="W32" s="168"/>
      <c r="X32" s="168"/>
      <c r="Y32" s="168"/>
      <c r="Z32" s="168"/>
      <c r="AA32" s="168"/>
      <c r="AB32" s="168"/>
      <c r="AC32" s="168"/>
      <c r="AD32" s="168"/>
      <c r="AE32" s="166"/>
      <c r="AF32" s="166"/>
      <c r="AG32" s="166"/>
      <c r="AH32" s="166"/>
      <c r="AI32" s="166"/>
      <c r="AJ32" s="169">
        <v>0</v>
      </c>
      <c r="AK32" s="168"/>
      <c r="AL32" s="168"/>
      <c r="AM32" s="168"/>
      <c r="AN32" s="168"/>
      <c r="AO32" s="170"/>
    </row>
    <row r="33" spans="1:41" s="2" customFormat="1" ht="6.95" customHeight="1" x14ac:dyDescent="0.2">
      <c r="A33" s="36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63"/>
    </row>
    <row r="34" spans="1:41" s="2" customFormat="1" ht="25.9" customHeight="1" x14ac:dyDescent="0.2">
      <c r="A34" s="36"/>
      <c r="B34" s="171"/>
      <c r="C34" s="172" t="s">
        <v>31</v>
      </c>
      <c r="D34" s="173"/>
      <c r="E34" s="173"/>
      <c r="F34" s="173"/>
      <c r="G34" s="173"/>
      <c r="H34" s="173"/>
      <c r="I34" s="173"/>
      <c r="J34" s="174"/>
      <c r="K34" s="174"/>
      <c r="L34" s="174"/>
      <c r="M34" s="174"/>
      <c r="N34" s="174"/>
      <c r="O34" s="174"/>
      <c r="P34" s="174"/>
      <c r="Q34" s="174"/>
      <c r="R34" s="174"/>
      <c r="S34" s="175" t="s">
        <v>32</v>
      </c>
      <c r="T34" s="173"/>
      <c r="U34" s="173"/>
      <c r="V34" s="173"/>
      <c r="W34" s="176" t="s">
        <v>33</v>
      </c>
      <c r="X34" s="177"/>
      <c r="Y34" s="177"/>
      <c r="Z34" s="177"/>
      <c r="AA34" s="177"/>
      <c r="AB34" s="173"/>
      <c r="AC34" s="173"/>
      <c r="AD34" s="173"/>
      <c r="AE34" s="173"/>
      <c r="AF34" s="173"/>
      <c r="AG34" s="173"/>
      <c r="AH34" s="173"/>
      <c r="AI34" s="173"/>
      <c r="AJ34" s="178">
        <f>'2019-07 - Kazematy Stredn...'!I37</f>
        <v>0</v>
      </c>
      <c r="AK34" s="177"/>
      <c r="AL34" s="177"/>
      <c r="AM34" s="177"/>
      <c r="AN34" s="179"/>
      <c r="AO34" s="180"/>
    </row>
    <row r="35" spans="1:41" s="2" customFormat="1" ht="6.95" customHeight="1" x14ac:dyDescent="0.2">
      <c r="A35" s="36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63"/>
    </row>
    <row r="36" spans="1:41" s="2" customFormat="1" ht="6.75" customHeight="1" x14ac:dyDescent="0.2">
      <c r="A36" s="36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63"/>
    </row>
    <row r="37" spans="1:41" s="1" customFormat="1" ht="6.75" customHeight="1" x14ac:dyDescent="0.2">
      <c r="A37" s="3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2"/>
    </row>
    <row r="38" spans="1:41" s="1" customFormat="1" ht="6.75" customHeight="1" x14ac:dyDescent="0.2">
      <c r="A38" s="3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2"/>
    </row>
    <row r="39" spans="1:41" s="1" customFormat="1" ht="7.5" customHeight="1" x14ac:dyDescent="0.2">
      <c r="A39" s="3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2"/>
    </row>
    <row r="40" spans="1:41" s="1" customFormat="1" ht="6.75" customHeight="1" x14ac:dyDescent="0.2">
      <c r="A40" s="3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2"/>
    </row>
    <row r="41" spans="1:41" s="1" customFormat="1" ht="6" customHeight="1" x14ac:dyDescent="0.2">
      <c r="A41" s="3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2"/>
    </row>
    <row r="42" spans="1:41" s="1" customFormat="1" ht="4.5" customHeight="1" x14ac:dyDescent="0.2">
      <c r="A42" s="31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2"/>
    </row>
    <row r="43" spans="1:41" s="1" customFormat="1" ht="6" customHeight="1" x14ac:dyDescent="0.2">
      <c r="A43" s="31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2"/>
    </row>
    <row r="44" spans="1:41" s="1" customFormat="1" ht="2.25" customHeight="1" x14ac:dyDescent="0.2">
      <c r="A44" s="31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2"/>
    </row>
    <row r="45" spans="1:41" s="1" customFormat="1" ht="6" customHeight="1" x14ac:dyDescent="0.2">
      <c r="A45" s="31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2"/>
    </row>
    <row r="46" spans="1:41" s="1" customFormat="1" ht="4.5" customHeight="1" x14ac:dyDescent="0.2">
      <c r="A46" s="31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2"/>
    </row>
    <row r="47" spans="1:41" s="1" customFormat="1" ht="14.45" customHeight="1" x14ac:dyDescent="0.2">
      <c r="A47" s="31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2"/>
    </row>
    <row r="48" spans="1:41" s="2" customFormat="1" ht="14.45" customHeight="1" x14ac:dyDescent="0.2">
      <c r="A48" s="37"/>
      <c r="B48" s="181"/>
      <c r="C48" s="63" t="s">
        <v>34</v>
      </c>
      <c r="D48" s="64"/>
      <c r="E48" s="64"/>
      <c r="F48" s="64"/>
      <c r="G48" s="64"/>
      <c r="H48" s="64"/>
      <c r="I48" s="64"/>
      <c r="J48" s="182" t="str">
        <f>D17</f>
        <v xml:space="preserve">Ing. arch. Peter Nižňanský, r.č.1838AA   </v>
      </c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64"/>
      <c r="AB48" s="64"/>
      <c r="AC48" s="64"/>
      <c r="AD48" s="64"/>
      <c r="AE48" s="64"/>
      <c r="AF48" s="64"/>
      <c r="AG48" s="63" t="s">
        <v>35</v>
      </c>
      <c r="AH48" s="64"/>
      <c r="AI48" s="182" t="str">
        <f>D20</f>
        <v xml:space="preserve">Ján Antošík </v>
      </c>
      <c r="AJ48" s="182"/>
      <c r="AK48" s="182"/>
      <c r="AL48" s="182"/>
      <c r="AM48" s="182"/>
      <c r="AN48" s="182"/>
      <c r="AO48" s="183"/>
    </row>
    <row r="49" spans="1:41" x14ac:dyDescent="0.2">
      <c r="A49" s="31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2"/>
    </row>
    <row r="50" spans="1:41" x14ac:dyDescent="0.2">
      <c r="A50" s="3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2"/>
    </row>
    <row r="51" spans="1:41" x14ac:dyDescent="0.2">
      <c r="A51" s="31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2"/>
    </row>
    <row r="52" spans="1:41" x14ac:dyDescent="0.2">
      <c r="A52" s="31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2"/>
    </row>
    <row r="53" spans="1:41" x14ac:dyDescent="0.2">
      <c r="A53" s="31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2"/>
    </row>
    <row r="54" spans="1:41" s="2" customFormat="1" ht="12.75" x14ac:dyDescent="0.2">
      <c r="A54" s="36"/>
      <c r="B54" s="159"/>
      <c r="C54" s="65" t="s">
        <v>36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5" t="s">
        <v>37</v>
      </c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5" t="s">
        <v>36</v>
      </c>
      <c r="AH54" s="66"/>
      <c r="AI54" s="66"/>
      <c r="AJ54" s="66"/>
      <c r="AK54" s="66"/>
      <c r="AL54" s="65" t="s">
        <v>37</v>
      </c>
      <c r="AM54" s="66"/>
      <c r="AN54" s="66"/>
      <c r="AO54" s="163"/>
    </row>
    <row r="55" spans="1:41" x14ac:dyDescent="0.2">
      <c r="A55" s="31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2"/>
    </row>
    <row r="56" spans="1:41" x14ac:dyDescent="0.2">
      <c r="A56" s="31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2"/>
    </row>
    <row r="57" spans="1:41" x14ac:dyDescent="0.2">
      <c r="A57" s="31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2"/>
    </row>
    <row r="58" spans="1:41" s="2" customFormat="1" ht="12.75" x14ac:dyDescent="0.2">
      <c r="A58" s="36"/>
      <c r="B58" s="159"/>
      <c r="C58" s="63" t="s">
        <v>38</v>
      </c>
      <c r="D58" s="69"/>
      <c r="E58" s="69"/>
      <c r="F58" s="69"/>
      <c r="G58" s="69"/>
      <c r="H58" s="69"/>
      <c r="I58" s="69"/>
      <c r="J58" s="182" t="str">
        <f>J10</f>
        <v>Hradné múzeum vo Fiľakove</v>
      </c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69"/>
      <c r="AB58" s="69"/>
      <c r="AC58" s="69"/>
      <c r="AD58" s="69"/>
      <c r="AE58" s="69"/>
      <c r="AF58" s="69"/>
      <c r="AG58" s="63" t="s">
        <v>39</v>
      </c>
      <c r="AH58" s="69"/>
      <c r="AI58" s="221">
        <f>J13</f>
        <v>0</v>
      </c>
      <c r="AJ58" s="221"/>
      <c r="AK58" s="221"/>
      <c r="AL58" s="221"/>
      <c r="AM58" s="221"/>
      <c r="AN58" s="221"/>
      <c r="AO58" s="163"/>
    </row>
    <row r="59" spans="1:41" x14ac:dyDescent="0.2">
      <c r="A59" s="3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2"/>
    </row>
    <row r="60" spans="1:41" x14ac:dyDescent="0.2">
      <c r="A60" s="31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2"/>
    </row>
    <row r="61" spans="1:41" x14ac:dyDescent="0.2">
      <c r="A61" s="31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2"/>
    </row>
    <row r="62" spans="1:41" x14ac:dyDescent="0.2">
      <c r="A62" s="31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2"/>
    </row>
    <row r="63" spans="1:41" x14ac:dyDescent="0.2">
      <c r="A63" s="31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2"/>
    </row>
    <row r="64" spans="1:41" x14ac:dyDescent="0.2">
      <c r="A64" s="31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2"/>
    </row>
    <row r="65" spans="1:41" x14ac:dyDescent="0.2">
      <c r="A65" s="3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2"/>
    </row>
    <row r="66" spans="1:41" s="2" customFormat="1" ht="12.75" x14ac:dyDescent="0.2">
      <c r="A66" s="36"/>
      <c r="B66" s="159"/>
      <c r="C66" s="65" t="s">
        <v>36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5" t="s">
        <v>37</v>
      </c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5" t="s">
        <v>36</v>
      </c>
      <c r="AH66" s="66"/>
      <c r="AI66" s="66"/>
      <c r="AJ66" s="66"/>
      <c r="AK66" s="66"/>
      <c r="AL66" s="65" t="s">
        <v>37</v>
      </c>
      <c r="AM66" s="66"/>
      <c r="AN66" s="66"/>
      <c r="AO66" s="163"/>
    </row>
    <row r="67" spans="1:41" s="2" customFormat="1" x14ac:dyDescent="0.2">
      <c r="A67" s="36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63"/>
    </row>
    <row r="68" spans="1:41" s="2" customFormat="1" ht="6.95" customHeight="1" x14ac:dyDescent="0.2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184"/>
    </row>
    <row r="69" spans="1:41" x14ac:dyDescent="0.2">
      <c r="A69" s="13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2"/>
    </row>
    <row r="70" spans="1:41" x14ac:dyDescent="0.2">
      <c r="A70" s="13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2"/>
    </row>
    <row r="71" spans="1:41" x14ac:dyDescent="0.2">
      <c r="A71" s="13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2"/>
    </row>
    <row r="72" spans="1:41" s="2" customFormat="1" ht="6.95" customHeight="1" x14ac:dyDescent="0.2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185"/>
    </row>
    <row r="73" spans="1:41" s="2" customFormat="1" ht="24.95" customHeight="1" x14ac:dyDescent="0.2">
      <c r="A73" s="36"/>
      <c r="B73" s="141" t="s">
        <v>40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63"/>
    </row>
    <row r="74" spans="1:41" s="2" customFormat="1" ht="6.95" customHeight="1" x14ac:dyDescent="0.2">
      <c r="A74" s="36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63"/>
    </row>
    <row r="75" spans="1:41" s="4" customFormat="1" ht="12" customHeight="1" x14ac:dyDescent="0.2">
      <c r="A75" s="186"/>
      <c r="B75" s="148" t="s">
        <v>2</v>
      </c>
      <c r="C75" s="154"/>
      <c r="D75" s="154"/>
      <c r="E75" s="154"/>
      <c r="F75" s="154"/>
      <c r="G75" s="154"/>
      <c r="H75" s="154"/>
      <c r="I75" s="154"/>
      <c r="J75" s="154"/>
      <c r="K75" s="154" t="str">
        <f>J5</f>
        <v>2019/010</v>
      </c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87"/>
    </row>
    <row r="76" spans="1:41" s="5" customFormat="1" ht="36.950000000000003" customHeight="1" x14ac:dyDescent="0.2">
      <c r="A76" s="188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1" t="str">
        <f>J6</f>
        <v>Záchranné, konzervačné a rekonštrukčné stavebné  práce na Fiľakovskom hrade</v>
      </c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3"/>
    </row>
    <row r="77" spans="1:41" s="2" customFormat="1" ht="6.95" customHeight="1" x14ac:dyDescent="0.2">
      <c r="A77" s="36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63"/>
    </row>
    <row r="78" spans="1:41" s="2" customFormat="1" ht="12" customHeight="1" x14ac:dyDescent="0.2">
      <c r="A78" s="36"/>
      <c r="B78" s="148" t="s">
        <v>8</v>
      </c>
      <c r="C78" s="159"/>
      <c r="D78" s="159"/>
      <c r="E78" s="159"/>
      <c r="F78" s="159"/>
      <c r="G78" s="159"/>
      <c r="H78" s="159"/>
      <c r="I78" s="159"/>
      <c r="J78" s="159"/>
      <c r="K78" s="194" t="str">
        <f>IF(J8="","",J8)</f>
        <v xml:space="preserve">Hrad Fiľakovo </v>
      </c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48" t="s">
        <v>10</v>
      </c>
      <c r="AI78" s="159"/>
      <c r="AJ78" s="159"/>
      <c r="AK78" s="159"/>
      <c r="AL78" s="195">
        <v>43987</v>
      </c>
      <c r="AM78" s="195"/>
      <c r="AN78" s="159"/>
      <c r="AO78" s="163"/>
    </row>
    <row r="79" spans="1:41" s="2" customFormat="1" ht="6.95" customHeight="1" x14ac:dyDescent="0.2">
      <c r="A79" s="36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63"/>
    </row>
    <row r="80" spans="1:41" s="2" customFormat="1" ht="25.7" customHeight="1" x14ac:dyDescent="0.2">
      <c r="A80" s="36"/>
      <c r="B80" s="148" t="s">
        <v>12</v>
      </c>
      <c r="C80" s="159"/>
      <c r="D80" s="159"/>
      <c r="E80" s="159"/>
      <c r="F80" s="159"/>
      <c r="G80" s="159"/>
      <c r="H80" s="159"/>
      <c r="I80" s="159"/>
      <c r="J80" s="159"/>
      <c r="K80" s="154" t="str">
        <f>IF(D11= "","",D11)</f>
        <v xml:space="preserve"> </v>
      </c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48" t="s">
        <v>17</v>
      </c>
      <c r="AI80" s="159"/>
      <c r="AJ80" s="159"/>
      <c r="AK80" s="159"/>
      <c r="AL80" s="196" t="str">
        <f>IF(D17="","",D17)</f>
        <v xml:space="preserve">Ing. arch. Peter Nižňanský, r.č.1838AA   </v>
      </c>
      <c r="AM80" s="197"/>
      <c r="AN80" s="197"/>
      <c r="AO80" s="198"/>
    </row>
    <row r="81" spans="1:41" s="2" customFormat="1" ht="15.2" customHeight="1" x14ac:dyDescent="0.2">
      <c r="A81" s="36"/>
      <c r="B81" s="148" t="s">
        <v>16</v>
      </c>
      <c r="C81" s="159"/>
      <c r="D81" s="159"/>
      <c r="E81" s="159"/>
      <c r="F81" s="159"/>
      <c r="G81" s="159"/>
      <c r="H81" s="159"/>
      <c r="I81" s="159"/>
      <c r="J81" s="159"/>
      <c r="K81" s="154" t="str">
        <f>IF(D14="","",D14)</f>
        <v>Platiteľ DPH:</v>
      </c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48" t="s">
        <v>19</v>
      </c>
      <c r="AI81" s="159"/>
      <c r="AJ81" s="159"/>
      <c r="AK81" s="159"/>
      <c r="AL81" s="196" t="str">
        <f>IF(D20="","",D20)</f>
        <v xml:space="preserve">Ján Antošík </v>
      </c>
      <c r="AM81" s="197"/>
      <c r="AN81" s="197"/>
      <c r="AO81" s="198"/>
    </row>
    <row r="82" spans="1:41" s="2" customFormat="1" ht="10.9" customHeight="1" x14ac:dyDescent="0.2">
      <c r="A82" s="36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63"/>
    </row>
    <row r="83" spans="1:41" s="2" customFormat="1" ht="29.25" customHeight="1" x14ac:dyDescent="0.2">
      <c r="A83" s="36"/>
      <c r="B83" s="199" t="s">
        <v>41</v>
      </c>
      <c r="C83" s="200"/>
      <c r="D83" s="200"/>
      <c r="E83" s="200"/>
      <c r="F83" s="200"/>
      <c r="G83" s="57"/>
      <c r="H83" s="201" t="s">
        <v>42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2" t="s">
        <v>43</v>
      </c>
      <c r="AG83" s="200"/>
      <c r="AH83" s="200"/>
      <c r="AI83" s="200"/>
      <c r="AJ83" s="200"/>
      <c r="AK83" s="200"/>
      <c r="AL83" s="200"/>
      <c r="AM83" s="201" t="s">
        <v>44</v>
      </c>
      <c r="AN83" s="200"/>
      <c r="AO83" s="203"/>
    </row>
    <row r="84" spans="1:41" s="2" customFormat="1" ht="10.9" customHeight="1" x14ac:dyDescent="0.2">
      <c r="A84" s="36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63"/>
    </row>
    <row r="85" spans="1:41" s="6" customFormat="1" ht="32.450000000000003" customHeight="1" x14ac:dyDescent="0.2">
      <c r="A85" s="204"/>
      <c r="B85" s="205" t="s">
        <v>46</v>
      </c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7">
        <f>AF86</f>
        <v>0</v>
      </c>
      <c r="AG85" s="207"/>
      <c r="AH85" s="207"/>
      <c r="AI85" s="207"/>
      <c r="AJ85" s="207"/>
      <c r="AK85" s="207"/>
      <c r="AL85" s="207"/>
      <c r="AM85" s="208">
        <f>AM86</f>
        <v>0</v>
      </c>
      <c r="AN85" s="208"/>
      <c r="AO85" s="209"/>
    </row>
    <row r="86" spans="1:41" s="7" customFormat="1" ht="24.75" customHeight="1" x14ac:dyDescent="0.2">
      <c r="A86" s="210"/>
      <c r="B86" s="211"/>
      <c r="C86" s="212" t="s">
        <v>48</v>
      </c>
      <c r="D86" s="212"/>
      <c r="E86" s="212"/>
      <c r="F86" s="212"/>
      <c r="G86" s="212"/>
      <c r="H86" s="213"/>
      <c r="I86" s="212" t="s">
        <v>49</v>
      </c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4">
        <f>ROUND('2019-07 - Kazematy Stredn...'!E28,2)</f>
        <v>0</v>
      </c>
      <c r="AG86" s="215"/>
      <c r="AH86" s="215"/>
      <c r="AI86" s="215"/>
      <c r="AJ86" s="215"/>
      <c r="AK86" s="215"/>
      <c r="AL86" s="215"/>
      <c r="AM86" s="214">
        <f>'2019-07 - Kazematy Stredn...'!I37</f>
        <v>0</v>
      </c>
      <c r="AN86" s="215"/>
      <c r="AO86" s="216"/>
    </row>
    <row r="87" spans="1:41" s="2" customFormat="1" ht="30" customHeight="1" x14ac:dyDescent="0.2">
      <c r="A87" s="36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63"/>
    </row>
    <row r="88" spans="1:41" s="2" customFormat="1" ht="6.95" customHeight="1" x14ac:dyDescent="0.2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84"/>
    </row>
    <row r="89" spans="1:4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</sheetData>
  <sheetProtection algorithmName="SHA-512" hashValue="JIrS2uWXrsmQtgwcBNSCHFShpTNTwX8ntBgZkbAomb2BrwzZfLDJlgcqtdwnPbBRtnGFfqUKQ2aXilF2MxTEtA==" saltValue="WDEFsIbs9XlJ+Z1zRmv0GQ==" spinCount="100000" sheet="1" objects="1" scenarios="1"/>
  <mergeCells count="48">
    <mergeCell ref="O14:T14"/>
    <mergeCell ref="J58:Z58"/>
    <mergeCell ref="J48:Z48"/>
    <mergeCell ref="J34:R34"/>
    <mergeCell ref="AI48:AN48"/>
    <mergeCell ref="AI58:AN58"/>
    <mergeCell ref="J22:AN22"/>
    <mergeCell ref="K76:AN76"/>
    <mergeCell ref="AL78:AM78"/>
    <mergeCell ref="AL80:AO80"/>
    <mergeCell ref="AL81:AO81"/>
    <mergeCell ref="B83:F83"/>
    <mergeCell ref="AM83:AO83"/>
    <mergeCell ref="AF83:AL83"/>
    <mergeCell ref="H83:AE83"/>
    <mergeCell ref="AM86:AO86"/>
    <mergeCell ref="C86:G86"/>
    <mergeCell ref="AF86:AL86"/>
    <mergeCell ref="I86:AE86"/>
    <mergeCell ref="AF85:AL85"/>
    <mergeCell ref="AM85:AO85"/>
    <mergeCell ref="J5:AN5"/>
    <mergeCell ref="J6:AN6"/>
    <mergeCell ref="D23:AM23"/>
    <mergeCell ref="AJ26:AN26"/>
    <mergeCell ref="K28:O28"/>
    <mergeCell ref="V28:AD28"/>
    <mergeCell ref="AJ28:AN28"/>
    <mergeCell ref="J14:N14"/>
    <mergeCell ref="J13:AH13"/>
    <mergeCell ref="AM13:AN13"/>
    <mergeCell ref="AM14:AN14"/>
    <mergeCell ref="J10:U10"/>
    <mergeCell ref="J8:T8"/>
    <mergeCell ref="K32:O32"/>
    <mergeCell ref="V32:AD32"/>
    <mergeCell ref="AJ32:AN32"/>
    <mergeCell ref="AJ34:AN34"/>
    <mergeCell ref="W34:AA34"/>
    <mergeCell ref="V30:AD30"/>
    <mergeCell ref="AJ30:AN30"/>
    <mergeCell ref="K30:O30"/>
    <mergeCell ref="K31:O31"/>
    <mergeCell ref="V31:AD31"/>
    <mergeCell ref="AJ31:AN31"/>
    <mergeCell ref="K29:O29"/>
    <mergeCell ref="V29:AD29"/>
    <mergeCell ref="AJ29:AN29"/>
  </mergeCell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03"/>
  <sheetViews>
    <sheetView showGridLines="0" tabSelected="1" view="pageLayout" topLeftCell="A43" zoomScaleNormal="184" zoomScaleSheetLayoutView="100" workbookViewId="0">
      <selection activeCell="H179" sqref="H179"/>
    </sheetView>
  </sheetViews>
  <sheetFormatPr defaultRowHeight="11.25" x14ac:dyDescent="0.2"/>
  <cols>
    <col min="1" max="1" width="1.1640625" style="1" customWidth="1"/>
    <col min="2" max="2" width="4.1640625" style="1" customWidth="1"/>
    <col min="3" max="3" width="4.33203125" style="1" customWidth="1"/>
    <col min="4" max="4" width="17.1640625" style="1" customWidth="1"/>
    <col min="5" max="5" width="50.83203125" style="1" customWidth="1"/>
    <col min="6" max="6" width="7.5" style="1" customWidth="1"/>
    <col min="7" max="7" width="11.5" style="1" customWidth="1"/>
    <col min="8" max="8" width="20.1640625" style="1" customWidth="1"/>
    <col min="9" max="9" width="21.83203125" style="1" customWidth="1"/>
    <col min="10" max="10" width="0.5" style="1" customWidth="1"/>
    <col min="11" max="11" width="0.6640625" style="1" customWidth="1"/>
  </cols>
  <sheetData>
    <row r="1" spans="1:11" s="1" customFormat="1" ht="6.9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1" customFormat="1" ht="24.95" customHeight="1" x14ac:dyDescent="0.2">
      <c r="A2" s="31"/>
      <c r="B2" s="13"/>
      <c r="C2" s="32" t="s">
        <v>51</v>
      </c>
      <c r="D2" s="13"/>
      <c r="E2" s="13"/>
      <c r="F2" s="13"/>
      <c r="G2" s="13"/>
      <c r="H2" s="13"/>
      <c r="I2" s="13"/>
      <c r="J2" s="13"/>
      <c r="K2" s="31"/>
    </row>
    <row r="3" spans="1:11" s="1" customFormat="1" ht="6.95" customHeight="1" x14ac:dyDescent="0.2">
      <c r="A3" s="31"/>
      <c r="B3" s="13"/>
      <c r="C3" s="13"/>
      <c r="D3" s="13"/>
      <c r="E3" s="13"/>
      <c r="F3" s="13"/>
      <c r="G3" s="13"/>
      <c r="H3" s="13"/>
      <c r="I3" s="13"/>
      <c r="J3" s="13"/>
      <c r="K3" s="31"/>
    </row>
    <row r="4" spans="1:11" s="1" customFormat="1" ht="12" customHeight="1" x14ac:dyDescent="0.2">
      <c r="A4" s="31"/>
      <c r="B4" s="13"/>
      <c r="C4" s="33" t="s">
        <v>4</v>
      </c>
      <c r="D4" s="13"/>
      <c r="E4" s="13"/>
      <c r="F4" s="13"/>
      <c r="G4" s="13"/>
      <c r="H4" s="13"/>
      <c r="I4" s="13"/>
      <c r="J4" s="13"/>
      <c r="K4" s="31"/>
    </row>
    <row r="5" spans="1:11" s="1" customFormat="1" ht="23.25" customHeight="1" x14ac:dyDescent="0.2">
      <c r="A5" s="31"/>
      <c r="B5" s="13"/>
      <c r="C5" s="13"/>
      <c r="D5" s="34" t="str">
        <f>'Rekapitulácia stavby'!J6</f>
        <v>Záchranné, konzervačné a rekonštrukčné stavebné  práce na Fiľakovskom hrade</v>
      </c>
      <c r="E5" s="35"/>
      <c r="F5" s="35"/>
      <c r="G5" s="35"/>
      <c r="H5" s="13"/>
      <c r="I5" s="13"/>
      <c r="J5" s="13"/>
      <c r="K5" s="31"/>
    </row>
    <row r="6" spans="1:11" s="2" customFormat="1" ht="12" customHeight="1" x14ac:dyDescent="0.2">
      <c r="A6" s="36"/>
      <c r="B6" s="17"/>
      <c r="C6" s="33" t="s">
        <v>52</v>
      </c>
      <c r="D6" s="17"/>
      <c r="E6" s="17"/>
      <c r="F6" s="17"/>
      <c r="G6" s="17"/>
      <c r="H6" s="17"/>
      <c r="I6" s="17"/>
      <c r="J6" s="17"/>
      <c r="K6" s="37"/>
    </row>
    <row r="7" spans="1:11" s="2" customFormat="1" ht="16.5" customHeight="1" x14ac:dyDescent="0.2">
      <c r="A7" s="36"/>
      <c r="B7" s="17"/>
      <c r="C7" s="17"/>
      <c r="D7" s="38" t="s">
        <v>53</v>
      </c>
      <c r="E7" s="39"/>
      <c r="F7" s="39"/>
      <c r="G7" s="39"/>
      <c r="H7" s="17"/>
      <c r="I7" s="17"/>
      <c r="J7" s="17"/>
      <c r="K7" s="37"/>
    </row>
    <row r="8" spans="1:11" s="2" customFormat="1" x14ac:dyDescent="0.2">
      <c r="A8" s="36"/>
      <c r="B8" s="17"/>
      <c r="C8" s="17"/>
      <c r="D8" s="17"/>
      <c r="E8" s="17"/>
      <c r="F8" s="17"/>
      <c r="G8" s="17"/>
      <c r="H8" s="17"/>
      <c r="I8" s="17"/>
      <c r="J8" s="17"/>
      <c r="K8" s="37"/>
    </row>
    <row r="9" spans="1:11" s="2" customFormat="1" ht="12" customHeight="1" x14ac:dyDescent="0.2">
      <c r="A9" s="36"/>
      <c r="B9" s="17"/>
      <c r="C9" s="33" t="s">
        <v>6</v>
      </c>
      <c r="D9" s="17"/>
      <c r="E9" s="40" t="s">
        <v>0</v>
      </c>
      <c r="F9" s="17"/>
      <c r="G9" s="17"/>
      <c r="H9" s="33" t="s">
        <v>7</v>
      </c>
      <c r="I9" s="40" t="s">
        <v>0</v>
      </c>
      <c r="J9" s="17"/>
      <c r="K9" s="37"/>
    </row>
    <row r="10" spans="1:11" s="2" customFormat="1" ht="12" customHeight="1" x14ac:dyDescent="0.2">
      <c r="A10" s="36"/>
      <c r="B10" s="17"/>
      <c r="C10" s="33" t="s">
        <v>8</v>
      </c>
      <c r="D10" s="17"/>
      <c r="E10" s="40" t="str">
        <f>'Rekapitulácia stavby'!J8</f>
        <v xml:space="preserve">Hrad Fiľakovo </v>
      </c>
      <c r="F10" s="17"/>
      <c r="G10" s="17"/>
      <c r="H10" s="33" t="s">
        <v>10</v>
      </c>
      <c r="I10" s="41"/>
      <c r="J10" s="17"/>
      <c r="K10" s="37"/>
    </row>
    <row r="11" spans="1:11" s="2" customFormat="1" ht="10.9" customHeight="1" x14ac:dyDescent="0.2">
      <c r="A11" s="36"/>
      <c r="B11" s="17"/>
      <c r="C11" s="17"/>
      <c r="D11" s="17"/>
      <c r="E11" s="17"/>
      <c r="F11" s="17"/>
      <c r="G11" s="17"/>
      <c r="H11" s="17"/>
      <c r="I11" s="17"/>
      <c r="J11" s="17"/>
      <c r="K11" s="37"/>
    </row>
    <row r="12" spans="1:11" s="2" customFormat="1" ht="12" customHeight="1" x14ac:dyDescent="0.2">
      <c r="A12" s="36"/>
      <c r="B12" s="17"/>
      <c r="C12" s="33" t="s">
        <v>12</v>
      </c>
      <c r="D12" s="17"/>
      <c r="E12" s="42" t="str">
        <f>'Rekapitulácia stavby'!J10</f>
        <v>Hradné múzeum vo Fiľakove</v>
      </c>
      <c r="F12" s="17"/>
      <c r="G12" s="17"/>
      <c r="H12" s="33" t="s">
        <v>13</v>
      </c>
      <c r="I12" s="40">
        <f>'Rekapitulácia stavby'!AM10</f>
        <v>42013241</v>
      </c>
      <c r="J12" s="17"/>
      <c r="K12" s="37"/>
    </row>
    <row r="13" spans="1:11" s="2" customFormat="1" ht="18" customHeight="1" x14ac:dyDescent="0.2">
      <c r="A13" s="36"/>
      <c r="B13" s="17"/>
      <c r="C13" s="17"/>
      <c r="D13" s="40" t="str">
        <f>IF('Rekapitulácia stavby'!D11="","",'Rekapitulácia stavby'!D11)</f>
        <v xml:space="preserve"> </v>
      </c>
      <c r="E13" s="17"/>
      <c r="F13" s="17"/>
      <c r="G13" s="17"/>
      <c r="H13" s="33" t="s">
        <v>226</v>
      </c>
      <c r="I13" s="40">
        <f>'Rekapitulácia stavby'!AM11</f>
        <v>2022511590</v>
      </c>
      <c r="J13" s="17"/>
      <c r="K13" s="37"/>
    </row>
    <row r="14" spans="1:11" s="2" customFormat="1" ht="6.95" customHeight="1" x14ac:dyDescent="0.2">
      <c r="A14" s="36"/>
      <c r="B14" s="17"/>
      <c r="C14" s="17"/>
      <c r="D14" s="17"/>
      <c r="E14" s="17"/>
      <c r="F14" s="17"/>
      <c r="G14" s="17"/>
      <c r="H14" s="17"/>
      <c r="I14" s="17"/>
      <c r="J14" s="17"/>
      <c r="K14" s="37"/>
    </row>
    <row r="15" spans="1:11" s="2" customFormat="1" ht="12" customHeight="1" x14ac:dyDescent="0.2">
      <c r="A15" s="36"/>
      <c r="B15" s="17"/>
      <c r="C15" s="33" t="s">
        <v>16</v>
      </c>
      <c r="D15" s="17"/>
      <c r="E15" s="217"/>
      <c r="F15" s="217"/>
      <c r="G15" s="217"/>
      <c r="H15" s="33" t="s">
        <v>13</v>
      </c>
      <c r="I15" s="137"/>
      <c r="J15" s="17"/>
      <c r="K15" s="37"/>
    </row>
    <row r="16" spans="1:11" s="2" customFormat="1" ht="18" customHeight="1" x14ac:dyDescent="0.2">
      <c r="A16" s="36"/>
      <c r="B16" s="17"/>
      <c r="C16" s="17"/>
      <c r="D16" s="43" t="s">
        <v>223</v>
      </c>
      <c r="E16" s="137"/>
      <c r="F16" s="43"/>
      <c r="G16" s="43"/>
      <c r="H16" s="33" t="s">
        <v>222</v>
      </c>
      <c r="I16" s="137"/>
      <c r="J16" s="17"/>
      <c r="K16" s="37"/>
    </row>
    <row r="17" spans="1:11" s="2" customFormat="1" ht="6.95" customHeight="1" x14ac:dyDescent="0.2">
      <c r="A17" s="36"/>
      <c r="B17" s="17"/>
      <c r="C17" s="17"/>
      <c r="D17" s="17"/>
      <c r="E17" s="17"/>
      <c r="F17" s="17"/>
      <c r="G17" s="17"/>
      <c r="H17" s="17"/>
      <c r="I17" s="17"/>
      <c r="J17" s="17"/>
      <c r="K17" s="37"/>
    </row>
    <row r="18" spans="1:11" s="2" customFormat="1" ht="12" customHeight="1" x14ac:dyDescent="0.2">
      <c r="A18" s="36"/>
      <c r="B18" s="17"/>
      <c r="C18" s="33" t="s">
        <v>17</v>
      </c>
      <c r="D18" s="17"/>
      <c r="E18" s="17"/>
      <c r="F18" s="17"/>
      <c r="G18" s="17"/>
      <c r="H18" s="33" t="s">
        <v>13</v>
      </c>
      <c r="I18" s="40" t="s">
        <v>0</v>
      </c>
      <c r="J18" s="17"/>
      <c r="K18" s="37"/>
    </row>
    <row r="19" spans="1:11" s="2" customFormat="1" ht="18" customHeight="1" x14ac:dyDescent="0.2">
      <c r="A19" s="36"/>
      <c r="B19" s="17"/>
      <c r="C19" s="17"/>
      <c r="D19" s="40" t="str">
        <f>'Rekapitulácia stavby'!D17</f>
        <v xml:space="preserve">Ing. arch. Peter Nižňanský, r.č.1838AA   </v>
      </c>
      <c r="E19" s="17"/>
      <c r="F19" s="17"/>
      <c r="G19" s="17"/>
      <c r="H19" s="33" t="s">
        <v>15</v>
      </c>
      <c r="I19" s="40" t="s">
        <v>0</v>
      </c>
      <c r="J19" s="17"/>
      <c r="K19" s="37"/>
    </row>
    <row r="20" spans="1:11" s="2" customFormat="1" ht="6.95" customHeight="1" x14ac:dyDescent="0.2">
      <c r="A20" s="36"/>
      <c r="B20" s="17"/>
      <c r="C20" s="17"/>
      <c r="D20" s="17"/>
      <c r="E20" s="17"/>
      <c r="F20" s="17"/>
      <c r="G20" s="17"/>
      <c r="H20" s="17"/>
      <c r="I20" s="17"/>
      <c r="J20" s="17"/>
      <c r="K20" s="37"/>
    </row>
    <row r="21" spans="1:11" s="2" customFormat="1" ht="12" customHeight="1" x14ac:dyDescent="0.2">
      <c r="A21" s="36"/>
      <c r="B21" s="17"/>
      <c r="C21" s="33" t="s">
        <v>19</v>
      </c>
      <c r="D21" s="17"/>
      <c r="E21" s="17"/>
      <c r="F21" s="17"/>
      <c r="G21" s="17"/>
      <c r="H21" s="33" t="s">
        <v>13</v>
      </c>
      <c r="I21" s="40" t="s">
        <v>0</v>
      </c>
      <c r="J21" s="17"/>
      <c r="K21" s="37"/>
    </row>
    <row r="22" spans="1:11" s="2" customFormat="1" ht="18" customHeight="1" x14ac:dyDescent="0.2">
      <c r="A22" s="36"/>
      <c r="B22" s="17"/>
      <c r="C22" s="17"/>
      <c r="D22" s="40" t="str">
        <f>'Rekapitulácia stavby'!D20</f>
        <v xml:space="preserve">Ján Antošík </v>
      </c>
      <c r="E22" s="17"/>
      <c r="F22" s="17"/>
      <c r="G22" s="17"/>
      <c r="H22" s="33" t="s">
        <v>15</v>
      </c>
      <c r="I22" s="40" t="s">
        <v>0</v>
      </c>
      <c r="J22" s="17"/>
      <c r="K22" s="37"/>
    </row>
    <row r="23" spans="1:11" s="2" customFormat="1" ht="6.95" customHeight="1" x14ac:dyDescent="0.2">
      <c r="A23" s="36"/>
      <c r="B23" s="17"/>
      <c r="C23" s="17"/>
      <c r="D23" s="17"/>
      <c r="E23" s="17"/>
      <c r="F23" s="17"/>
      <c r="G23" s="17"/>
      <c r="H23" s="17"/>
      <c r="I23" s="17"/>
      <c r="J23" s="17"/>
      <c r="K23" s="37"/>
    </row>
    <row r="24" spans="1:11" s="2" customFormat="1" ht="12" customHeight="1" x14ac:dyDescent="0.2">
      <c r="A24" s="36"/>
      <c r="B24" s="17"/>
      <c r="C24" s="33" t="s">
        <v>21</v>
      </c>
      <c r="D24" s="17"/>
      <c r="E24" s="138" t="s">
        <v>227</v>
      </c>
      <c r="F24" s="138"/>
      <c r="G24" s="138"/>
      <c r="H24" s="138"/>
      <c r="I24" s="138"/>
      <c r="J24" s="17"/>
      <c r="K24" s="37"/>
    </row>
    <row r="25" spans="1:11" s="8" customFormat="1" ht="16.5" customHeight="1" x14ac:dyDescent="0.2">
      <c r="A25" s="44"/>
      <c r="B25" s="18"/>
      <c r="C25" s="18"/>
      <c r="D25" s="45" t="s">
        <v>0</v>
      </c>
      <c r="E25" s="45"/>
      <c r="F25" s="45"/>
      <c r="G25" s="45"/>
      <c r="H25" s="18"/>
      <c r="I25" s="18"/>
      <c r="J25" s="18"/>
      <c r="K25" s="46"/>
    </row>
    <row r="26" spans="1:11" s="2" customFormat="1" ht="6.95" customHeight="1" x14ac:dyDescent="0.2">
      <c r="A26" s="36"/>
      <c r="B26" s="17"/>
      <c r="C26" s="17"/>
      <c r="D26" s="17"/>
      <c r="E26" s="17"/>
      <c r="F26" s="17"/>
      <c r="G26" s="17"/>
      <c r="H26" s="17"/>
      <c r="I26" s="17"/>
      <c r="J26" s="17"/>
      <c r="K26" s="37"/>
    </row>
    <row r="27" spans="1:11" s="2" customFormat="1" ht="6.95" customHeight="1" x14ac:dyDescent="0.2">
      <c r="A27" s="36"/>
      <c r="B27" s="17"/>
      <c r="C27" s="21"/>
      <c r="D27" s="21"/>
      <c r="E27" s="21"/>
      <c r="F27" s="21"/>
      <c r="G27" s="21"/>
      <c r="H27" s="21"/>
      <c r="I27" s="21"/>
      <c r="J27" s="21"/>
      <c r="K27" s="37"/>
    </row>
    <row r="28" spans="1:11" s="2" customFormat="1" ht="25.35" customHeight="1" x14ac:dyDescent="0.2">
      <c r="A28" s="36"/>
      <c r="B28" s="17"/>
      <c r="C28" s="47" t="s">
        <v>22</v>
      </c>
      <c r="D28" s="17"/>
      <c r="E28" s="48">
        <f>I128</f>
        <v>0</v>
      </c>
      <c r="F28" s="17"/>
      <c r="G28" s="17"/>
      <c r="H28" s="17"/>
      <c r="I28" s="49"/>
      <c r="J28" s="17"/>
      <c r="K28" s="37"/>
    </row>
    <row r="29" spans="1:11" s="2" customFormat="1" ht="6.95" customHeight="1" x14ac:dyDescent="0.2">
      <c r="A29" s="36"/>
      <c r="B29" s="17"/>
      <c r="C29" s="21"/>
      <c r="D29" s="21"/>
      <c r="E29" s="21"/>
      <c r="F29" s="21"/>
      <c r="G29" s="21"/>
      <c r="H29" s="21"/>
      <c r="I29" s="21"/>
      <c r="J29" s="21"/>
      <c r="K29" s="37"/>
    </row>
    <row r="30" spans="1:11" s="2" customFormat="1" ht="14.45" customHeight="1" x14ac:dyDescent="0.2">
      <c r="A30" s="36"/>
      <c r="B30" s="17"/>
      <c r="C30" s="17"/>
      <c r="D30" s="17"/>
      <c r="E30" s="50" t="s">
        <v>24</v>
      </c>
      <c r="F30" s="17"/>
      <c r="G30" s="17"/>
      <c r="H30" s="50" t="s">
        <v>224</v>
      </c>
      <c r="I30" s="50" t="s">
        <v>225</v>
      </c>
      <c r="J30" s="17"/>
      <c r="K30" s="37"/>
    </row>
    <row r="31" spans="1:11" s="2" customFormat="1" ht="14.45" customHeight="1" x14ac:dyDescent="0.2">
      <c r="A31" s="36"/>
      <c r="B31" s="17"/>
      <c r="C31" s="51"/>
      <c r="D31" s="33"/>
      <c r="E31" s="52">
        <f>E28</f>
        <v>0</v>
      </c>
      <c r="F31" s="17"/>
      <c r="G31" s="17"/>
      <c r="H31" s="53">
        <f>IF(E16="Áno", 0.2, 0)</f>
        <v>0</v>
      </c>
      <c r="I31" s="54">
        <f>E31*H31</f>
        <v>0</v>
      </c>
      <c r="J31" s="17"/>
      <c r="K31" s="37"/>
    </row>
    <row r="32" spans="1:11" s="2" customFormat="1" ht="14.45" customHeight="1" x14ac:dyDescent="0.2">
      <c r="A32" s="36"/>
      <c r="B32" s="17"/>
      <c r="C32" s="17"/>
      <c r="D32" s="33"/>
      <c r="E32" s="54"/>
      <c r="F32" s="17"/>
      <c r="G32" s="17"/>
      <c r="H32" s="53"/>
      <c r="I32" s="54"/>
      <c r="J32" s="17"/>
      <c r="K32" s="37"/>
    </row>
    <row r="33" spans="1:11" s="2" customFormat="1" ht="12.75" hidden="1" customHeight="1" x14ac:dyDescent="0.2">
      <c r="A33" s="36"/>
      <c r="B33" s="17"/>
      <c r="C33" s="17"/>
      <c r="D33" s="33" t="s">
        <v>28</v>
      </c>
      <c r="E33" s="54" t="e">
        <f>ROUND((SUM(#REF!)),  2)</f>
        <v>#REF!</v>
      </c>
      <c r="F33" s="17"/>
      <c r="G33" s="17"/>
      <c r="H33" s="53">
        <v>0.2</v>
      </c>
      <c r="I33" s="54">
        <f>0</f>
        <v>0</v>
      </c>
      <c r="J33" s="17"/>
      <c r="K33" s="37"/>
    </row>
    <row r="34" spans="1:11" s="2" customFormat="1" ht="12.75" hidden="1" customHeight="1" x14ac:dyDescent="0.2">
      <c r="A34" s="36"/>
      <c r="B34" s="17"/>
      <c r="C34" s="17"/>
      <c r="D34" s="33" t="s">
        <v>29</v>
      </c>
      <c r="E34" s="54" t="e">
        <f>ROUND((SUM(#REF!)),  2)</f>
        <v>#REF!</v>
      </c>
      <c r="F34" s="17"/>
      <c r="G34" s="17"/>
      <c r="H34" s="53">
        <v>0.2</v>
      </c>
      <c r="I34" s="54">
        <f>0</f>
        <v>0</v>
      </c>
      <c r="J34" s="17"/>
      <c r="K34" s="37"/>
    </row>
    <row r="35" spans="1:11" s="2" customFormat="1" ht="12.75" hidden="1" customHeight="1" x14ac:dyDescent="0.2">
      <c r="A35" s="36"/>
      <c r="B35" s="17"/>
      <c r="C35" s="17"/>
      <c r="D35" s="33" t="s">
        <v>30</v>
      </c>
      <c r="E35" s="54" t="e">
        <f>ROUND((SUM(#REF!)),  2)</f>
        <v>#REF!</v>
      </c>
      <c r="F35" s="17"/>
      <c r="G35" s="17"/>
      <c r="H35" s="53">
        <v>0</v>
      </c>
      <c r="I35" s="54">
        <f>0</f>
        <v>0</v>
      </c>
      <c r="J35" s="17"/>
      <c r="K35" s="37"/>
    </row>
    <row r="36" spans="1:11" s="2" customFormat="1" ht="6.95" customHeight="1" x14ac:dyDescent="0.2">
      <c r="A36" s="36"/>
      <c r="B36" s="17"/>
      <c r="C36" s="17"/>
      <c r="D36" s="17"/>
      <c r="E36" s="17"/>
      <c r="F36" s="17"/>
      <c r="G36" s="17"/>
      <c r="H36" s="17"/>
      <c r="I36" s="17"/>
      <c r="J36" s="17"/>
      <c r="K36" s="37"/>
    </row>
    <row r="37" spans="1:11" s="2" customFormat="1" ht="25.35" customHeight="1" x14ac:dyDescent="0.2">
      <c r="A37" s="36"/>
      <c r="B37" s="55"/>
      <c r="C37" s="56" t="s">
        <v>31</v>
      </c>
      <c r="D37" s="57"/>
      <c r="E37" s="58"/>
      <c r="F37" s="59" t="s">
        <v>32</v>
      </c>
      <c r="G37" s="60" t="s">
        <v>33</v>
      </c>
      <c r="H37" s="57"/>
      <c r="I37" s="61">
        <f>ROUND(E31+I31,2)</f>
        <v>0</v>
      </c>
      <c r="J37" s="62"/>
      <c r="K37" s="37"/>
    </row>
    <row r="38" spans="1:11" s="2" customFormat="1" ht="14.45" customHeight="1" x14ac:dyDescent="0.2">
      <c r="A38" s="36"/>
      <c r="B38" s="17"/>
      <c r="C38" s="17"/>
      <c r="D38" s="17"/>
      <c r="E38" s="17"/>
      <c r="F38" s="17"/>
      <c r="G38" s="17"/>
      <c r="H38" s="17"/>
      <c r="I38" s="17"/>
      <c r="J38" s="17"/>
      <c r="K38" s="37"/>
    </row>
    <row r="39" spans="1:11" s="1" customFormat="1" ht="14.45" customHeight="1" x14ac:dyDescent="0.2">
      <c r="A39" s="31"/>
      <c r="B39" s="13"/>
      <c r="C39" s="13"/>
      <c r="D39" s="13"/>
      <c r="E39" s="13"/>
      <c r="F39" s="13"/>
      <c r="G39" s="13"/>
      <c r="H39" s="13"/>
      <c r="I39" s="13"/>
      <c r="J39" s="13"/>
      <c r="K39" s="31"/>
    </row>
    <row r="40" spans="1:11" s="1" customFormat="1" ht="14.45" customHeight="1" x14ac:dyDescent="0.2">
      <c r="A40" s="31"/>
      <c r="B40" s="13"/>
      <c r="C40" s="13"/>
      <c r="D40" s="13"/>
      <c r="E40" s="13"/>
      <c r="F40" s="13"/>
      <c r="G40" s="13"/>
      <c r="H40" s="13"/>
      <c r="I40" s="13"/>
      <c r="J40" s="13"/>
      <c r="K40" s="31"/>
    </row>
    <row r="41" spans="1:11" s="1" customFormat="1" ht="14.45" customHeight="1" x14ac:dyDescent="0.2">
      <c r="A41" s="31"/>
      <c r="B41" s="13"/>
      <c r="C41" s="13"/>
      <c r="D41" s="13"/>
      <c r="E41" s="13"/>
      <c r="F41" s="13"/>
      <c r="G41" s="13"/>
      <c r="H41" s="13"/>
      <c r="I41" s="13"/>
      <c r="J41" s="13"/>
      <c r="K41" s="31"/>
    </row>
    <row r="42" spans="1:11" s="1" customFormat="1" ht="14.45" customHeight="1" x14ac:dyDescent="0.2">
      <c r="A42" s="31"/>
      <c r="B42" s="13"/>
      <c r="C42" s="13"/>
      <c r="D42" s="13"/>
      <c r="E42" s="13"/>
      <c r="F42" s="13"/>
      <c r="G42" s="13"/>
      <c r="H42" s="13"/>
      <c r="I42" s="13"/>
      <c r="J42" s="13"/>
      <c r="K42" s="31"/>
    </row>
    <row r="43" spans="1:11" s="1" customFormat="1" ht="14.45" customHeight="1" x14ac:dyDescent="0.2">
      <c r="A43" s="31"/>
      <c r="B43" s="13"/>
      <c r="C43" s="13"/>
      <c r="D43" s="13"/>
      <c r="E43" s="13"/>
      <c r="F43" s="13"/>
      <c r="G43" s="13"/>
      <c r="H43" s="13"/>
      <c r="I43" s="13"/>
      <c r="J43" s="13"/>
      <c r="K43" s="31"/>
    </row>
    <row r="44" spans="1:11" s="1" customFormat="1" ht="14.45" customHeight="1" x14ac:dyDescent="0.2">
      <c r="A44" s="31"/>
      <c r="B44" s="13"/>
      <c r="C44" s="13"/>
      <c r="D44" s="13"/>
      <c r="E44" s="13"/>
      <c r="F44" s="13"/>
      <c r="G44" s="13"/>
      <c r="H44" s="13"/>
      <c r="I44" s="13"/>
      <c r="J44" s="13"/>
      <c r="K44" s="31"/>
    </row>
    <row r="45" spans="1:11" s="1" customFormat="1" ht="14.45" customHeight="1" x14ac:dyDescent="0.2">
      <c r="A45" s="31"/>
      <c r="B45" s="13"/>
      <c r="C45" s="13"/>
      <c r="D45" s="13"/>
      <c r="E45" s="13"/>
      <c r="F45" s="13"/>
      <c r="G45" s="13"/>
      <c r="H45" s="13"/>
      <c r="I45" s="13"/>
      <c r="J45" s="13"/>
      <c r="K45" s="31"/>
    </row>
    <row r="46" spans="1:11" s="1" customFormat="1" ht="14.45" customHeight="1" x14ac:dyDescent="0.2">
      <c r="A46" s="31"/>
      <c r="B46" s="13"/>
      <c r="C46" s="13"/>
      <c r="D46" s="13"/>
      <c r="E46" s="13"/>
      <c r="F46" s="13"/>
      <c r="G46" s="13"/>
      <c r="H46" s="13"/>
      <c r="I46" s="13"/>
      <c r="J46" s="13"/>
      <c r="K46" s="31"/>
    </row>
    <row r="47" spans="1:11" s="1" customFormat="1" ht="14.45" customHeight="1" x14ac:dyDescent="0.2">
      <c r="A47" s="31"/>
      <c r="B47" s="13"/>
      <c r="C47" s="13"/>
      <c r="D47" s="13"/>
      <c r="E47" s="13"/>
      <c r="F47" s="13"/>
      <c r="G47" s="13"/>
      <c r="H47" s="13"/>
      <c r="I47" s="13"/>
      <c r="J47" s="13"/>
      <c r="K47" s="31"/>
    </row>
    <row r="48" spans="1:11" s="2" customFormat="1" ht="14.45" customHeight="1" x14ac:dyDescent="0.2">
      <c r="A48" s="37"/>
      <c r="B48" s="16"/>
      <c r="C48" s="63" t="s">
        <v>34</v>
      </c>
      <c r="D48" s="64"/>
      <c r="E48" s="135" t="str">
        <f>D19</f>
        <v xml:space="preserve">Ing. arch. Peter Nižňanský, r.č.1838AA   </v>
      </c>
      <c r="F48" s="63" t="s">
        <v>35</v>
      </c>
      <c r="G48" s="64"/>
      <c r="H48" s="135" t="str">
        <f>D22</f>
        <v xml:space="preserve">Ján Antošík </v>
      </c>
      <c r="I48" s="64"/>
      <c r="J48" s="64"/>
      <c r="K48" s="37"/>
    </row>
    <row r="49" spans="1:11" x14ac:dyDescent="0.2">
      <c r="A49" s="31"/>
      <c r="B49" s="13"/>
      <c r="C49" s="13"/>
      <c r="D49" s="13"/>
      <c r="E49" s="13"/>
      <c r="F49" s="13"/>
      <c r="G49" s="13"/>
      <c r="H49" s="13"/>
      <c r="I49" s="13"/>
      <c r="J49" s="13"/>
      <c r="K49" s="31"/>
    </row>
    <row r="50" spans="1:11" x14ac:dyDescent="0.2">
      <c r="A50" s="31"/>
      <c r="B50" s="13"/>
      <c r="C50" s="13"/>
      <c r="D50" s="13"/>
      <c r="E50" s="13"/>
      <c r="F50" s="13"/>
      <c r="G50" s="13"/>
      <c r="H50" s="13"/>
      <c r="I50" s="13"/>
      <c r="J50" s="13"/>
      <c r="K50" s="31"/>
    </row>
    <row r="51" spans="1:11" x14ac:dyDescent="0.2">
      <c r="A51" s="31"/>
      <c r="B51" s="13"/>
      <c r="C51" s="13"/>
      <c r="D51" s="13"/>
      <c r="E51" s="13"/>
      <c r="F51" s="13"/>
      <c r="G51" s="13"/>
      <c r="H51" s="13"/>
      <c r="I51" s="13"/>
      <c r="J51" s="13"/>
      <c r="K51" s="31"/>
    </row>
    <row r="52" spans="1:11" x14ac:dyDescent="0.2">
      <c r="A52" s="31"/>
      <c r="B52" s="13"/>
      <c r="C52" s="13"/>
      <c r="D52" s="13"/>
      <c r="E52" s="13"/>
      <c r="F52" s="13"/>
      <c r="G52" s="13"/>
      <c r="H52" s="13"/>
      <c r="I52" s="13"/>
      <c r="J52" s="13"/>
      <c r="K52" s="31"/>
    </row>
    <row r="53" spans="1:11" x14ac:dyDescent="0.2">
      <c r="A53" s="31"/>
      <c r="B53" s="13"/>
      <c r="C53" s="13"/>
      <c r="D53" s="13"/>
      <c r="E53" s="13"/>
      <c r="F53" s="13"/>
      <c r="G53" s="13"/>
      <c r="H53" s="13"/>
      <c r="I53" s="13"/>
      <c r="J53" s="13"/>
      <c r="K53" s="31"/>
    </row>
    <row r="54" spans="1:11" x14ac:dyDescent="0.2">
      <c r="A54" s="31"/>
      <c r="B54" s="13"/>
      <c r="C54" s="13"/>
      <c r="D54" s="13"/>
      <c r="E54" s="13"/>
      <c r="F54" s="13"/>
      <c r="G54" s="13"/>
      <c r="H54" s="13"/>
      <c r="I54" s="13"/>
      <c r="J54" s="13"/>
      <c r="K54" s="31"/>
    </row>
    <row r="55" spans="1:11" x14ac:dyDescent="0.2">
      <c r="A55" s="31"/>
      <c r="B55" s="13"/>
      <c r="C55" s="13"/>
      <c r="D55" s="13"/>
      <c r="E55" s="13"/>
      <c r="F55" s="13"/>
      <c r="G55" s="13"/>
      <c r="H55" s="13"/>
      <c r="I55" s="13"/>
      <c r="J55" s="13"/>
      <c r="K55" s="31"/>
    </row>
    <row r="56" spans="1:11" x14ac:dyDescent="0.2">
      <c r="A56" s="31"/>
      <c r="B56" s="13"/>
      <c r="C56" s="13"/>
      <c r="D56" s="13"/>
      <c r="E56" s="13"/>
      <c r="F56" s="13"/>
      <c r="G56" s="13"/>
      <c r="H56" s="13"/>
      <c r="I56" s="13"/>
      <c r="J56" s="13"/>
      <c r="K56" s="31"/>
    </row>
    <row r="57" spans="1:11" x14ac:dyDescent="0.2">
      <c r="A57" s="31"/>
      <c r="B57" s="13"/>
      <c r="C57" s="13"/>
      <c r="D57" s="13"/>
      <c r="E57" s="13"/>
      <c r="F57" s="13"/>
      <c r="G57" s="13"/>
      <c r="H57" s="13"/>
      <c r="I57" s="13"/>
      <c r="J57" s="13"/>
      <c r="K57" s="31"/>
    </row>
    <row r="58" spans="1:11" x14ac:dyDescent="0.2">
      <c r="A58" s="31"/>
      <c r="B58" s="13"/>
      <c r="C58" s="13"/>
      <c r="D58" s="13"/>
      <c r="E58" s="13"/>
      <c r="F58" s="13"/>
      <c r="G58" s="13"/>
      <c r="H58" s="13"/>
      <c r="I58" s="13"/>
      <c r="J58" s="13"/>
      <c r="K58" s="31"/>
    </row>
    <row r="59" spans="1:11" s="2" customFormat="1" ht="12.75" x14ac:dyDescent="0.2">
      <c r="A59" s="36"/>
      <c r="B59" s="17"/>
      <c r="C59" s="65" t="s">
        <v>36</v>
      </c>
      <c r="D59" s="66"/>
      <c r="E59" s="67" t="s">
        <v>37</v>
      </c>
      <c r="F59" s="65" t="s">
        <v>36</v>
      </c>
      <c r="G59" s="66"/>
      <c r="H59" s="66"/>
      <c r="I59" s="68" t="s">
        <v>37</v>
      </c>
      <c r="J59" s="66"/>
      <c r="K59" s="37"/>
    </row>
    <row r="60" spans="1:11" x14ac:dyDescent="0.2">
      <c r="A60" s="31"/>
      <c r="B60" s="13"/>
      <c r="C60" s="13"/>
      <c r="D60" s="13"/>
      <c r="E60" s="13"/>
      <c r="F60" s="13"/>
      <c r="G60" s="13"/>
      <c r="H60" s="13"/>
      <c r="I60" s="13"/>
      <c r="J60" s="13"/>
      <c r="K60" s="31"/>
    </row>
    <row r="61" spans="1:11" x14ac:dyDescent="0.2">
      <c r="A61" s="31"/>
      <c r="B61" s="13"/>
      <c r="C61" s="13"/>
      <c r="D61" s="13"/>
      <c r="E61" s="13"/>
      <c r="F61" s="13"/>
      <c r="G61" s="13"/>
      <c r="H61" s="13"/>
      <c r="I61" s="13"/>
      <c r="J61" s="13"/>
      <c r="K61" s="31"/>
    </row>
    <row r="62" spans="1:11" x14ac:dyDescent="0.2">
      <c r="A62" s="31"/>
      <c r="B62" s="13"/>
      <c r="C62" s="13"/>
      <c r="D62" s="13"/>
      <c r="E62" s="13"/>
      <c r="F62" s="13"/>
      <c r="G62" s="13"/>
      <c r="H62" s="13"/>
      <c r="I62" s="13"/>
      <c r="J62" s="13"/>
      <c r="K62" s="31"/>
    </row>
    <row r="63" spans="1:11" s="2" customFormat="1" ht="12.75" x14ac:dyDescent="0.2">
      <c r="A63" s="36"/>
      <c r="B63" s="17"/>
      <c r="C63" s="63" t="s">
        <v>38</v>
      </c>
      <c r="D63" s="69"/>
      <c r="E63" s="135" t="str">
        <f>E12</f>
        <v>Hradné múzeum vo Fiľakove</v>
      </c>
      <c r="F63" s="63" t="s">
        <v>39</v>
      </c>
      <c r="G63" s="69"/>
      <c r="H63" s="136">
        <f>E15</f>
        <v>0</v>
      </c>
      <c r="I63" s="69"/>
      <c r="J63" s="69"/>
      <c r="K63" s="37"/>
    </row>
    <row r="64" spans="1:11" x14ac:dyDescent="0.2">
      <c r="A64" s="31"/>
      <c r="B64" s="13"/>
      <c r="C64" s="13"/>
      <c r="D64" s="13"/>
      <c r="E64" s="13"/>
      <c r="F64" s="13"/>
      <c r="G64" s="13"/>
      <c r="H64" s="13"/>
      <c r="I64" s="13"/>
      <c r="J64" s="13"/>
      <c r="K64" s="31"/>
    </row>
    <row r="65" spans="1:11" x14ac:dyDescent="0.2">
      <c r="A65" s="31"/>
      <c r="B65" s="13"/>
      <c r="C65" s="13"/>
      <c r="D65" s="13"/>
      <c r="E65" s="13"/>
      <c r="F65" s="13"/>
      <c r="G65" s="13"/>
      <c r="H65" s="13"/>
      <c r="I65" s="13"/>
      <c r="J65" s="13"/>
      <c r="K65" s="31"/>
    </row>
    <row r="66" spans="1:11" x14ac:dyDescent="0.2">
      <c r="A66" s="31"/>
      <c r="B66" s="13"/>
      <c r="C66" s="13"/>
      <c r="D66" s="13"/>
      <c r="E66" s="13"/>
      <c r="F66" s="13"/>
      <c r="G66" s="13"/>
      <c r="H66" s="13"/>
      <c r="I66" s="13"/>
      <c r="J66" s="13"/>
      <c r="K66" s="31"/>
    </row>
    <row r="67" spans="1:11" x14ac:dyDescent="0.2">
      <c r="A67" s="31"/>
      <c r="B67" s="13"/>
      <c r="C67" s="13"/>
      <c r="D67" s="13"/>
      <c r="E67" s="13"/>
      <c r="F67" s="13"/>
      <c r="G67" s="13"/>
      <c r="H67" s="13"/>
      <c r="I67" s="13"/>
      <c r="J67" s="13"/>
      <c r="K67" s="31"/>
    </row>
    <row r="68" spans="1:11" x14ac:dyDescent="0.2">
      <c r="A68" s="31"/>
      <c r="B68" s="13"/>
      <c r="C68" s="13"/>
      <c r="D68" s="13"/>
      <c r="E68" s="13"/>
      <c r="F68" s="13"/>
      <c r="G68" s="13"/>
      <c r="H68" s="13"/>
      <c r="I68" s="13"/>
      <c r="J68" s="13"/>
      <c r="K68" s="31"/>
    </row>
    <row r="69" spans="1:11" x14ac:dyDescent="0.2">
      <c r="A69" s="31"/>
      <c r="B69" s="13"/>
      <c r="C69" s="13"/>
      <c r="D69" s="13"/>
      <c r="E69" s="13"/>
      <c r="F69" s="13"/>
      <c r="G69" s="13"/>
      <c r="H69" s="13"/>
      <c r="I69" s="13"/>
      <c r="J69" s="13"/>
      <c r="K69" s="31"/>
    </row>
    <row r="70" spans="1:11" x14ac:dyDescent="0.2">
      <c r="A70" s="31"/>
      <c r="B70" s="13"/>
      <c r="C70" s="13"/>
      <c r="D70" s="13"/>
      <c r="E70" s="13"/>
      <c r="F70" s="13"/>
      <c r="G70" s="13"/>
      <c r="H70" s="13"/>
      <c r="I70" s="13"/>
      <c r="J70" s="13"/>
      <c r="K70" s="31"/>
    </row>
    <row r="71" spans="1:11" x14ac:dyDescent="0.2">
      <c r="A71" s="31"/>
      <c r="B71" s="13"/>
      <c r="C71" s="13"/>
      <c r="D71" s="13"/>
      <c r="E71" s="13"/>
      <c r="F71" s="13"/>
      <c r="G71" s="13"/>
      <c r="H71" s="13"/>
      <c r="I71" s="13"/>
      <c r="J71" s="13"/>
      <c r="K71" s="31"/>
    </row>
    <row r="72" spans="1:11" x14ac:dyDescent="0.2">
      <c r="A72" s="31"/>
      <c r="B72" s="13"/>
      <c r="C72" s="13"/>
      <c r="D72" s="13"/>
      <c r="E72" s="13"/>
      <c r="F72" s="13"/>
      <c r="G72" s="13"/>
      <c r="H72" s="13"/>
      <c r="I72" s="13"/>
      <c r="J72" s="13"/>
      <c r="K72" s="31"/>
    </row>
    <row r="73" spans="1:11" x14ac:dyDescent="0.2">
      <c r="A73" s="31"/>
      <c r="B73" s="13"/>
      <c r="C73" s="13"/>
      <c r="D73" s="13"/>
      <c r="E73" s="13"/>
      <c r="F73" s="13"/>
      <c r="G73" s="13"/>
      <c r="H73" s="13"/>
      <c r="I73" s="13"/>
      <c r="J73" s="13"/>
      <c r="K73" s="31"/>
    </row>
    <row r="74" spans="1:11" s="2" customFormat="1" ht="12.75" x14ac:dyDescent="0.2">
      <c r="A74" s="36"/>
      <c r="B74" s="17"/>
      <c r="C74" s="65" t="s">
        <v>36</v>
      </c>
      <c r="D74" s="66"/>
      <c r="E74" s="67" t="s">
        <v>37</v>
      </c>
      <c r="F74" s="65" t="s">
        <v>36</v>
      </c>
      <c r="G74" s="66"/>
      <c r="H74" s="66"/>
      <c r="I74" s="68" t="s">
        <v>37</v>
      </c>
      <c r="J74" s="66"/>
      <c r="K74" s="37"/>
    </row>
    <row r="75" spans="1:11" s="2" customFormat="1" ht="14.45" customHeight="1" x14ac:dyDescent="0.2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37"/>
    </row>
    <row r="76" spans="1:1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s="2" customFormat="1" ht="6.95" customHeight="1" x14ac:dyDescent="0.2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37"/>
    </row>
    <row r="80" spans="1:11" s="2" customFormat="1" ht="24.95" customHeight="1" x14ac:dyDescent="0.2">
      <c r="A80" s="36"/>
      <c r="B80" s="32" t="s">
        <v>54</v>
      </c>
      <c r="C80" s="17"/>
      <c r="D80" s="17"/>
      <c r="E80" s="17"/>
      <c r="F80" s="17"/>
      <c r="G80" s="17"/>
      <c r="H80" s="17"/>
      <c r="I80" s="17"/>
      <c r="J80" s="17"/>
      <c r="K80" s="37"/>
    </row>
    <row r="81" spans="1:11" s="2" customFormat="1" ht="6.95" customHeight="1" x14ac:dyDescent="0.2">
      <c r="A81" s="36"/>
      <c r="B81" s="17"/>
      <c r="C81" s="17"/>
      <c r="D81" s="17"/>
      <c r="E81" s="17"/>
      <c r="F81" s="17"/>
      <c r="G81" s="17"/>
      <c r="H81" s="17"/>
      <c r="I81" s="17"/>
      <c r="J81" s="17"/>
      <c r="K81" s="37"/>
    </row>
    <row r="82" spans="1:11" s="2" customFormat="1" ht="12" customHeight="1" x14ac:dyDescent="0.2">
      <c r="A82" s="36"/>
      <c r="B82" s="33" t="s">
        <v>4</v>
      </c>
      <c r="C82" s="17"/>
      <c r="D82" s="17"/>
      <c r="E82" s="17"/>
      <c r="F82" s="17"/>
      <c r="G82" s="17"/>
      <c r="H82" s="17"/>
      <c r="I82" s="17"/>
      <c r="J82" s="17"/>
      <c r="K82" s="37"/>
    </row>
    <row r="83" spans="1:11" s="2" customFormat="1" ht="23.25" customHeight="1" x14ac:dyDescent="0.2">
      <c r="A83" s="36"/>
      <c r="B83" s="17"/>
      <c r="C83" s="17"/>
      <c r="D83" s="34" t="str">
        <f>D5</f>
        <v>Záchranné, konzervačné a rekonštrukčné stavebné  práce na Fiľakovskom hrade</v>
      </c>
      <c r="E83" s="35"/>
      <c r="F83" s="35"/>
      <c r="G83" s="35"/>
      <c r="H83" s="17"/>
      <c r="I83" s="17"/>
      <c r="J83" s="17"/>
      <c r="K83" s="37"/>
    </row>
    <row r="84" spans="1:11" s="2" customFormat="1" ht="12" customHeight="1" x14ac:dyDescent="0.2">
      <c r="A84" s="36"/>
      <c r="B84" s="33" t="s">
        <v>52</v>
      </c>
      <c r="C84" s="17"/>
      <c r="D84" s="17"/>
      <c r="E84" s="17"/>
      <c r="F84" s="17"/>
      <c r="G84" s="17"/>
      <c r="H84" s="17"/>
      <c r="I84" s="17"/>
      <c r="J84" s="17"/>
      <c r="K84" s="37"/>
    </row>
    <row r="85" spans="1:11" s="2" customFormat="1" ht="16.5" customHeight="1" x14ac:dyDescent="0.2">
      <c r="A85" s="36"/>
      <c r="B85" s="17"/>
      <c r="C85" s="17"/>
      <c r="D85" s="38" t="str">
        <f>D7</f>
        <v xml:space="preserve">2019/07 - Kazematy Stredný hrad - ďažďová kanalizácia </v>
      </c>
      <c r="E85" s="39"/>
      <c r="F85" s="39"/>
      <c r="G85" s="39"/>
      <c r="H85" s="17"/>
      <c r="I85" s="17"/>
      <c r="J85" s="17"/>
      <c r="K85" s="37"/>
    </row>
    <row r="86" spans="1:11" s="2" customFormat="1" ht="6.95" customHeight="1" x14ac:dyDescent="0.2">
      <c r="A86" s="36"/>
      <c r="B86" s="17"/>
      <c r="C86" s="17"/>
      <c r="D86" s="17"/>
      <c r="E86" s="17"/>
      <c r="F86" s="17"/>
      <c r="G86" s="17"/>
      <c r="H86" s="17"/>
      <c r="I86" s="17"/>
      <c r="J86" s="17"/>
      <c r="K86" s="37"/>
    </row>
    <row r="87" spans="1:11" s="2" customFormat="1" ht="12" customHeight="1" x14ac:dyDescent="0.2">
      <c r="A87" s="36"/>
      <c r="B87" s="33" t="s">
        <v>8</v>
      </c>
      <c r="C87" s="17"/>
      <c r="D87" s="17"/>
      <c r="E87" s="40" t="str">
        <f>E10</f>
        <v xml:space="preserve">Hrad Fiľakovo </v>
      </c>
      <c r="F87" s="17"/>
      <c r="G87" s="17"/>
      <c r="H87" s="33" t="s">
        <v>10</v>
      </c>
      <c r="I87" s="41">
        <v>43987</v>
      </c>
      <c r="J87" s="17"/>
      <c r="K87" s="37"/>
    </row>
    <row r="88" spans="1:11" s="2" customFormat="1" ht="6.95" customHeight="1" x14ac:dyDescent="0.2">
      <c r="A88" s="36"/>
      <c r="B88" s="17"/>
      <c r="C88" s="17"/>
      <c r="D88" s="17"/>
      <c r="E88" s="17"/>
      <c r="F88" s="17"/>
      <c r="G88" s="17"/>
      <c r="H88" s="17"/>
      <c r="I88" s="17"/>
      <c r="J88" s="17"/>
      <c r="K88" s="37"/>
    </row>
    <row r="89" spans="1:11" s="2" customFormat="1" ht="40.15" customHeight="1" x14ac:dyDescent="0.2">
      <c r="A89" s="36"/>
      <c r="B89" s="33" t="s">
        <v>12</v>
      </c>
      <c r="C89" s="17"/>
      <c r="D89" s="17"/>
      <c r="E89" s="40" t="str">
        <f>D13</f>
        <v xml:space="preserve"> </v>
      </c>
      <c r="F89" s="17"/>
      <c r="G89" s="17"/>
      <c r="H89" s="33" t="s">
        <v>17</v>
      </c>
      <c r="I89" s="74" t="str">
        <f>D19</f>
        <v xml:space="preserve">Ing. arch. Peter Nižňanský, r.č.1838AA   </v>
      </c>
      <c r="J89" s="17"/>
      <c r="K89" s="37"/>
    </row>
    <row r="90" spans="1:11" s="2" customFormat="1" ht="15.2" customHeight="1" x14ac:dyDescent="0.2">
      <c r="A90" s="36"/>
      <c r="B90" s="33" t="s">
        <v>16</v>
      </c>
      <c r="C90" s="17"/>
      <c r="D90" s="17"/>
      <c r="F90" s="17"/>
      <c r="G90" s="17"/>
      <c r="H90" s="33" t="s">
        <v>19</v>
      </c>
      <c r="I90" s="74" t="str">
        <f>D22</f>
        <v xml:space="preserve">Ján Antošík </v>
      </c>
      <c r="J90" s="17"/>
      <c r="K90" s="37"/>
    </row>
    <row r="91" spans="1:11" s="2" customFormat="1" ht="15.2" customHeight="1" x14ac:dyDescent="0.2">
      <c r="A91" s="36"/>
      <c r="B91" s="33"/>
      <c r="C91" s="17"/>
      <c r="D91" s="40" t="str">
        <f>IF(D16="","",D16)</f>
        <v>Platiteľ DPH:</v>
      </c>
      <c r="E91" s="40">
        <f>E16</f>
        <v>0</v>
      </c>
      <c r="F91" s="17"/>
      <c r="G91" s="17"/>
      <c r="H91" s="33"/>
      <c r="I91" s="74"/>
      <c r="J91" s="17"/>
      <c r="K91" s="37"/>
    </row>
    <row r="92" spans="1:11" s="2" customFormat="1" ht="10.35" customHeight="1" x14ac:dyDescent="0.2">
      <c r="A92" s="36"/>
      <c r="B92" s="17"/>
      <c r="C92" s="17"/>
      <c r="D92" s="17"/>
      <c r="E92" s="17"/>
      <c r="F92" s="17"/>
      <c r="G92" s="17"/>
      <c r="H92" s="17"/>
      <c r="I92" s="17"/>
      <c r="J92" s="17"/>
      <c r="K92" s="37"/>
    </row>
    <row r="93" spans="1:11" s="2" customFormat="1" ht="29.25" customHeight="1" x14ac:dyDescent="0.2">
      <c r="A93" s="36"/>
      <c r="B93" s="75" t="s">
        <v>55</v>
      </c>
      <c r="C93" s="55"/>
      <c r="D93" s="55"/>
      <c r="E93" s="55"/>
      <c r="F93" s="55"/>
      <c r="G93" s="55"/>
      <c r="H93" s="55"/>
      <c r="I93" s="76" t="s">
        <v>56</v>
      </c>
      <c r="J93" s="55"/>
      <c r="K93" s="37"/>
    </row>
    <row r="94" spans="1:11" s="2" customFormat="1" ht="10.35" customHeight="1" x14ac:dyDescent="0.2">
      <c r="A94" s="36"/>
      <c r="B94" s="17"/>
      <c r="C94" s="17"/>
      <c r="D94" s="17"/>
      <c r="E94" s="17"/>
      <c r="F94" s="17"/>
      <c r="G94" s="17"/>
      <c r="H94" s="17"/>
      <c r="I94" s="17"/>
      <c r="J94" s="17"/>
      <c r="K94" s="37"/>
    </row>
    <row r="95" spans="1:11" s="2" customFormat="1" ht="22.9" customHeight="1" x14ac:dyDescent="0.2">
      <c r="A95" s="36"/>
      <c r="B95" s="77" t="s">
        <v>57</v>
      </c>
      <c r="C95" s="17"/>
      <c r="D95" s="17"/>
      <c r="E95" s="17"/>
      <c r="F95" s="17"/>
      <c r="G95" s="17"/>
      <c r="H95" s="17"/>
      <c r="I95" s="49">
        <f>I128</f>
        <v>0</v>
      </c>
      <c r="J95" s="17"/>
      <c r="K95" s="37"/>
    </row>
    <row r="96" spans="1:11" s="9" customFormat="1" ht="24.95" customHeight="1" x14ac:dyDescent="0.2">
      <c r="A96" s="78"/>
      <c r="B96" s="19"/>
      <c r="C96" s="79" t="s">
        <v>58</v>
      </c>
      <c r="D96" s="80"/>
      <c r="E96" s="80"/>
      <c r="F96" s="80"/>
      <c r="G96" s="80"/>
      <c r="H96" s="80"/>
      <c r="I96" s="81">
        <f>I129</f>
        <v>0</v>
      </c>
      <c r="J96" s="19"/>
      <c r="K96" s="78"/>
    </row>
    <row r="97" spans="1:11" s="10" customFormat="1" ht="19.899999999999999" customHeight="1" x14ac:dyDescent="0.2">
      <c r="A97" s="82"/>
      <c r="B97" s="20"/>
      <c r="C97" s="83" t="s">
        <v>59</v>
      </c>
      <c r="D97" s="84"/>
      <c r="E97" s="84"/>
      <c r="F97" s="84"/>
      <c r="G97" s="84"/>
      <c r="H97" s="84"/>
      <c r="I97" s="85">
        <f>I130</f>
        <v>0</v>
      </c>
      <c r="J97" s="20"/>
      <c r="K97" s="82"/>
    </row>
    <row r="98" spans="1:11" s="10" customFormat="1" ht="19.899999999999999" customHeight="1" x14ac:dyDescent="0.2">
      <c r="A98" s="82"/>
      <c r="B98" s="20"/>
      <c r="C98" s="83" t="s">
        <v>60</v>
      </c>
      <c r="D98" s="84"/>
      <c r="E98" s="84"/>
      <c r="F98" s="84"/>
      <c r="G98" s="84"/>
      <c r="H98" s="84"/>
      <c r="I98" s="85">
        <f>I151</f>
        <v>0</v>
      </c>
      <c r="J98" s="20"/>
      <c r="K98" s="82"/>
    </row>
    <row r="99" spans="1:11" s="10" customFormat="1" ht="19.899999999999999" customHeight="1" x14ac:dyDescent="0.2">
      <c r="A99" s="82"/>
      <c r="B99" s="20"/>
      <c r="C99" s="83" t="s">
        <v>61</v>
      </c>
      <c r="D99" s="84"/>
      <c r="E99" s="84"/>
      <c r="F99" s="84"/>
      <c r="G99" s="84"/>
      <c r="H99" s="84"/>
      <c r="I99" s="85">
        <f>I156</f>
        <v>0</v>
      </c>
      <c r="J99" s="20"/>
      <c r="K99" s="82"/>
    </row>
    <row r="100" spans="1:11" s="10" customFormat="1" ht="19.899999999999999" customHeight="1" x14ac:dyDescent="0.2">
      <c r="A100" s="82"/>
      <c r="B100" s="20"/>
      <c r="C100" s="83" t="s">
        <v>62</v>
      </c>
      <c r="D100" s="84"/>
      <c r="E100" s="84"/>
      <c r="F100" s="84"/>
      <c r="G100" s="84"/>
      <c r="H100" s="84"/>
      <c r="I100" s="85">
        <f>I160</f>
        <v>0</v>
      </c>
      <c r="J100" s="20"/>
      <c r="K100" s="82"/>
    </row>
    <row r="101" spans="1:11" s="10" customFormat="1" ht="19.899999999999999" customHeight="1" x14ac:dyDescent="0.2">
      <c r="A101" s="82"/>
      <c r="B101" s="20"/>
      <c r="C101" s="83" t="s">
        <v>63</v>
      </c>
      <c r="D101" s="84"/>
      <c r="E101" s="84"/>
      <c r="F101" s="84"/>
      <c r="G101" s="84"/>
      <c r="H101" s="84"/>
      <c r="I101" s="85">
        <f>I162</f>
        <v>0</v>
      </c>
      <c r="J101" s="20"/>
      <c r="K101" s="82"/>
    </row>
    <row r="102" spans="1:11" s="10" customFormat="1" ht="19.899999999999999" customHeight="1" x14ac:dyDescent="0.2">
      <c r="A102" s="82"/>
      <c r="B102" s="20"/>
      <c r="C102" s="83" t="s">
        <v>64</v>
      </c>
      <c r="D102" s="84"/>
      <c r="E102" s="84"/>
      <c r="F102" s="84"/>
      <c r="G102" s="84"/>
      <c r="H102" s="84"/>
      <c r="I102" s="85">
        <f>I172</f>
        <v>0</v>
      </c>
      <c r="J102" s="20"/>
      <c r="K102" s="82"/>
    </row>
    <row r="103" spans="1:11" s="9" customFormat="1" ht="24.95" customHeight="1" x14ac:dyDescent="0.2">
      <c r="A103" s="78"/>
      <c r="B103" s="19"/>
      <c r="C103" s="79" t="s">
        <v>65</v>
      </c>
      <c r="D103" s="80"/>
      <c r="E103" s="80"/>
      <c r="F103" s="80"/>
      <c r="G103" s="80"/>
      <c r="H103" s="80"/>
      <c r="I103" s="81">
        <f>I174</f>
        <v>0</v>
      </c>
      <c r="J103" s="19"/>
      <c r="K103" s="78"/>
    </row>
    <row r="104" spans="1:11" s="10" customFormat="1" ht="19.899999999999999" customHeight="1" x14ac:dyDescent="0.2">
      <c r="A104" s="82"/>
      <c r="B104" s="20"/>
      <c r="C104" s="83" t="s">
        <v>66</v>
      </c>
      <c r="D104" s="84"/>
      <c r="E104" s="84"/>
      <c r="F104" s="84"/>
      <c r="G104" s="84"/>
      <c r="H104" s="84"/>
      <c r="I104" s="85">
        <f>I175</f>
        <v>0</v>
      </c>
      <c r="J104" s="20"/>
      <c r="K104" s="82"/>
    </row>
    <row r="105" spans="1:11" s="10" customFormat="1" ht="19.899999999999999" customHeight="1" x14ac:dyDescent="0.2">
      <c r="A105" s="82"/>
      <c r="B105" s="20"/>
      <c r="C105" s="83" t="s">
        <v>67</v>
      </c>
      <c r="D105" s="84"/>
      <c r="E105" s="84"/>
      <c r="F105" s="84"/>
      <c r="G105" s="84"/>
      <c r="H105" s="84"/>
      <c r="I105" s="85">
        <f>I178</f>
        <v>0</v>
      </c>
      <c r="J105" s="20"/>
      <c r="K105" s="82"/>
    </row>
    <row r="106" spans="1:11" s="10" customFormat="1" ht="19.899999999999999" customHeight="1" x14ac:dyDescent="0.2">
      <c r="A106" s="82"/>
      <c r="B106" s="20"/>
      <c r="C106" s="83" t="s">
        <v>68</v>
      </c>
      <c r="D106" s="84"/>
      <c r="E106" s="84"/>
      <c r="F106" s="84"/>
      <c r="G106" s="84"/>
      <c r="H106" s="84"/>
      <c r="I106" s="85">
        <f>I183</f>
        <v>0</v>
      </c>
      <c r="J106" s="20"/>
      <c r="K106" s="82"/>
    </row>
    <row r="107" spans="1:11" s="10" customFormat="1" ht="19.899999999999999" customHeight="1" x14ac:dyDescent="0.2">
      <c r="A107" s="82"/>
      <c r="B107" s="20"/>
      <c r="C107" s="83" t="s">
        <v>69</v>
      </c>
      <c r="D107" s="84"/>
      <c r="E107" s="84"/>
      <c r="F107" s="84"/>
      <c r="G107" s="84"/>
      <c r="H107" s="84"/>
      <c r="I107" s="85">
        <f>I188</f>
        <v>0</v>
      </c>
      <c r="J107" s="20"/>
      <c r="K107" s="82"/>
    </row>
    <row r="108" spans="1:11" s="10" customFormat="1" ht="19.899999999999999" customHeight="1" x14ac:dyDescent="0.2">
      <c r="A108" s="82"/>
      <c r="B108" s="20"/>
      <c r="C108" s="83" t="s">
        <v>70</v>
      </c>
      <c r="D108" s="84"/>
      <c r="E108" s="84"/>
      <c r="F108" s="84"/>
      <c r="G108" s="84"/>
      <c r="H108" s="84"/>
      <c r="I108" s="85">
        <f>I193</f>
        <v>0</v>
      </c>
      <c r="J108" s="20"/>
      <c r="K108" s="82"/>
    </row>
    <row r="109" spans="1:11" s="2" customFormat="1" ht="21.75" customHeight="1" x14ac:dyDescent="0.2">
      <c r="A109" s="36"/>
      <c r="B109" s="17"/>
      <c r="C109" s="17"/>
      <c r="D109" s="17"/>
      <c r="E109" s="17"/>
      <c r="F109" s="17"/>
      <c r="G109" s="17"/>
      <c r="H109" s="17"/>
      <c r="I109" s="17"/>
      <c r="J109" s="17"/>
      <c r="K109" s="37"/>
    </row>
    <row r="110" spans="1:11" s="2" customFormat="1" ht="6.95" customHeight="1" x14ac:dyDescent="0.2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37"/>
    </row>
    <row r="111" spans="1:1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5.2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s="2" customFormat="1" ht="6.95" customHeight="1" x14ac:dyDescent="0.2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37"/>
    </row>
    <row r="115" spans="1:11" s="2" customFormat="1" ht="22.5" customHeight="1" x14ac:dyDescent="0.2">
      <c r="A115" s="36"/>
      <c r="B115" s="32" t="s">
        <v>71</v>
      </c>
      <c r="C115" s="17"/>
      <c r="D115" s="17"/>
      <c r="E115" s="17"/>
      <c r="F115" s="17"/>
      <c r="G115" s="17"/>
      <c r="H115" s="17"/>
      <c r="I115" s="17"/>
      <c r="J115" s="17"/>
      <c r="K115" s="37"/>
    </row>
    <row r="116" spans="1:11" s="2" customFormat="1" ht="3" customHeight="1" x14ac:dyDescent="0.2">
      <c r="A116" s="36"/>
      <c r="B116" s="17"/>
      <c r="C116" s="17"/>
      <c r="D116" s="17"/>
      <c r="E116" s="17"/>
      <c r="F116" s="17"/>
      <c r="G116" s="17"/>
      <c r="H116" s="17"/>
      <c r="I116" s="17"/>
      <c r="J116" s="17"/>
      <c r="K116" s="37"/>
    </row>
    <row r="117" spans="1:11" s="2" customFormat="1" ht="12" customHeight="1" x14ac:dyDescent="0.2">
      <c r="A117" s="36"/>
      <c r="B117" s="33" t="s">
        <v>4</v>
      </c>
      <c r="C117" s="17"/>
      <c r="D117" s="17"/>
      <c r="E117" s="17"/>
      <c r="F117" s="17"/>
      <c r="G117" s="17"/>
      <c r="H117" s="17"/>
      <c r="I117" s="17"/>
      <c r="J117" s="17"/>
      <c r="K117" s="37"/>
    </row>
    <row r="118" spans="1:11" s="2" customFormat="1" ht="18.75" customHeight="1" x14ac:dyDescent="0.2">
      <c r="A118" s="36"/>
      <c r="B118" s="17"/>
      <c r="C118" s="17"/>
      <c r="D118" s="34" t="str">
        <f>D5</f>
        <v>Záchranné, konzervačné a rekonštrukčné stavebné  práce na Fiľakovskom hrade</v>
      </c>
      <c r="E118" s="35"/>
      <c r="F118" s="35"/>
      <c r="G118" s="35"/>
      <c r="H118" s="17"/>
      <c r="I118" s="17"/>
      <c r="J118" s="17"/>
      <c r="K118" s="37"/>
    </row>
    <row r="119" spans="1:11" s="2" customFormat="1" ht="12" customHeight="1" x14ac:dyDescent="0.2">
      <c r="A119" s="36"/>
      <c r="B119" s="33" t="s">
        <v>52</v>
      </c>
      <c r="C119" s="17"/>
      <c r="D119" s="17"/>
      <c r="E119" s="17"/>
      <c r="F119" s="17"/>
      <c r="G119" s="17"/>
      <c r="H119" s="17"/>
      <c r="I119" s="17"/>
      <c r="J119" s="17"/>
      <c r="K119" s="37"/>
    </row>
    <row r="120" spans="1:11" s="2" customFormat="1" ht="16.5" customHeight="1" x14ac:dyDescent="0.2">
      <c r="A120" s="36"/>
      <c r="B120" s="17"/>
      <c r="C120" s="17"/>
      <c r="D120" s="38" t="str">
        <f>D7</f>
        <v xml:space="preserve">2019/07 - Kazematy Stredný hrad - ďažďová kanalizácia </v>
      </c>
      <c r="E120" s="39"/>
      <c r="F120" s="39"/>
      <c r="G120" s="39"/>
      <c r="H120" s="86" t="s">
        <v>216</v>
      </c>
      <c r="I120" s="17"/>
      <c r="J120" s="17"/>
      <c r="K120" s="37"/>
    </row>
    <row r="121" spans="1:11" s="2" customFormat="1" ht="6.95" customHeight="1" x14ac:dyDescent="0.2">
      <c r="A121" s="36"/>
      <c r="B121" s="17"/>
      <c r="C121" s="17"/>
      <c r="D121" s="17"/>
      <c r="E121" s="17"/>
      <c r="F121" s="17"/>
      <c r="G121" s="17"/>
      <c r="H121" s="17"/>
      <c r="I121" s="17"/>
      <c r="J121" s="17"/>
      <c r="K121" s="37"/>
    </row>
    <row r="122" spans="1:11" s="2" customFormat="1" ht="12" customHeight="1" x14ac:dyDescent="0.2">
      <c r="A122" s="36"/>
      <c r="B122" s="33" t="s">
        <v>8</v>
      </c>
      <c r="C122" s="17"/>
      <c r="D122" s="17"/>
      <c r="E122" s="40" t="str">
        <f>E10</f>
        <v xml:space="preserve">Hrad Fiľakovo </v>
      </c>
      <c r="F122" s="17"/>
      <c r="G122" s="17"/>
      <c r="H122" s="33" t="s">
        <v>10</v>
      </c>
      <c r="I122" s="41">
        <v>43987</v>
      </c>
      <c r="J122" s="17"/>
      <c r="K122" s="37"/>
    </row>
    <row r="123" spans="1:11" s="2" customFormat="1" ht="6.95" customHeight="1" x14ac:dyDescent="0.2">
      <c r="A123" s="36"/>
      <c r="B123" s="17"/>
      <c r="C123" s="17"/>
      <c r="D123" s="17"/>
      <c r="E123" s="17"/>
      <c r="F123" s="17"/>
      <c r="G123" s="17"/>
      <c r="H123" s="17"/>
      <c r="I123" s="17"/>
      <c r="J123" s="17"/>
      <c r="K123" s="37"/>
    </row>
    <row r="124" spans="1:11" s="2" customFormat="1" ht="40.15" customHeight="1" x14ac:dyDescent="0.2">
      <c r="A124" s="36"/>
      <c r="B124" s="33" t="s">
        <v>12</v>
      </c>
      <c r="C124" s="17"/>
      <c r="D124" s="17"/>
      <c r="E124" s="40" t="str">
        <f>D13</f>
        <v xml:space="preserve"> </v>
      </c>
      <c r="F124" s="17"/>
      <c r="G124" s="17"/>
      <c r="H124" s="33" t="s">
        <v>17</v>
      </c>
      <c r="I124" s="74" t="str">
        <f>D19</f>
        <v xml:space="preserve">Ing. arch. Peter Nižňanský, r.č.1838AA   </v>
      </c>
      <c r="J124" s="17"/>
      <c r="K124" s="37"/>
    </row>
    <row r="125" spans="1:11" s="2" customFormat="1" ht="15.2" customHeight="1" x14ac:dyDescent="0.2">
      <c r="A125" s="36"/>
      <c r="B125" s="33" t="s">
        <v>16</v>
      </c>
      <c r="C125" s="17"/>
      <c r="D125" s="17"/>
      <c r="E125" s="40"/>
      <c r="F125" s="17"/>
      <c r="G125" s="17"/>
      <c r="H125" s="33" t="s">
        <v>19</v>
      </c>
      <c r="I125" s="74"/>
      <c r="J125" s="17"/>
      <c r="K125" s="37"/>
    </row>
    <row r="126" spans="1:11" s="2" customFormat="1" ht="10.35" customHeight="1" x14ac:dyDescent="0.2">
      <c r="A126" s="36"/>
      <c r="B126" s="17"/>
      <c r="C126" s="17"/>
      <c r="D126" s="17"/>
      <c r="E126" s="17"/>
      <c r="F126" s="17"/>
      <c r="G126" s="17"/>
      <c r="H126" s="17"/>
      <c r="I126" s="17"/>
      <c r="J126" s="17"/>
      <c r="K126" s="37"/>
    </row>
    <row r="127" spans="1:11" s="11" customFormat="1" ht="29.25" customHeight="1" x14ac:dyDescent="0.2">
      <c r="A127" s="87"/>
      <c r="B127" s="88" t="s">
        <v>72</v>
      </c>
      <c r="C127" s="89" t="s">
        <v>45</v>
      </c>
      <c r="D127" s="89" t="s">
        <v>41</v>
      </c>
      <c r="E127" s="89" t="s">
        <v>42</v>
      </c>
      <c r="F127" s="89" t="s">
        <v>73</v>
      </c>
      <c r="G127" s="89" t="s">
        <v>74</v>
      </c>
      <c r="H127" s="89" t="s">
        <v>220</v>
      </c>
      <c r="I127" s="90" t="s">
        <v>221</v>
      </c>
      <c r="J127" s="91" t="s">
        <v>75</v>
      </c>
      <c r="K127" s="92"/>
    </row>
    <row r="128" spans="1:11" s="2" customFormat="1" ht="20.25" customHeight="1" x14ac:dyDescent="0.25">
      <c r="A128" s="36"/>
      <c r="B128" s="93" t="s">
        <v>57</v>
      </c>
      <c r="C128" s="17"/>
      <c r="D128" s="17"/>
      <c r="E128" s="17"/>
      <c r="F128" s="17"/>
      <c r="G128" s="17"/>
      <c r="H128" s="17"/>
      <c r="I128" s="94">
        <f>I129+I174</f>
        <v>0</v>
      </c>
      <c r="J128" s="17"/>
      <c r="K128" s="36"/>
    </row>
    <row r="129" spans="1:11" s="15" customFormat="1" ht="17.25" customHeight="1" x14ac:dyDescent="0.25">
      <c r="A129" s="95"/>
      <c r="B129" s="22"/>
      <c r="C129" s="23" t="s">
        <v>47</v>
      </c>
      <c r="D129" s="96" t="s">
        <v>76</v>
      </c>
      <c r="E129" s="96" t="s">
        <v>77</v>
      </c>
      <c r="F129" s="22"/>
      <c r="G129" s="22"/>
      <c r="H129" s="22"/>
      <c r="I129" s="97">
        <f>I130+I151+I156+I160+I162+I172</f>
        <v>0</v>
      </c>
      <c r="J129" s="22"/>
      <c r="K129" s="95"/>
    </row>
    <row r="130" spans="1:11" s="14" customFormat="1" ht="14.25" customHeight="1" x14ac:dyDescent="0.2">
      <c r="A130" s="98"/>
      <c r="B130" s="24"/>
      <c r="C130" s="25" t="s">
        <v>47</v>
      </c>
      <c r="D130" s="99" t="s">
        <v>50</v>
      </c>
      <c r="E130" s="99" t="s">
        <v>78</v>
      </c>
      <c r="F130" s="24"/>
      <c r="G130" s="24"/>
      <c r="H130" s="24"/>
      <c r="I130" s="100">
        <f>SUM(I137:I141)+I148+I150</f>
        <v>0</v>
      </c>
      <c r="J130" s="24"/>
      <c r="K130" s="98"/>
    </row>
    <row r="131" spans="1:11" s="2" customFormat="1" ht="19.5" customHeight="1" x14ac:dyDescent="0.2">
      <c r="A131" s="36"/>
      <c r="B131" s="101" t="s">
        <v>214</v>
      </c>
      <c r="C131" s="102" t="s">
        <v>79</v>
      </c>
      <c r="D131" s="103" t="s">
        <v>80</v>
      </c>
      <c r="E131" s="104" t="s">
        <v>81</v>
      </c>
      <c r="F131" s="105" t="s">
        <v>82</v>
      </c>
      <c r="G131" s="106">
        <v>75.48</v>
      </c>
      <c r="H131" s="107" t="s">
        <v>219</v>
      </c>
      <c r="I131" s="108"/>
      <c r="J131" s="109"/>
      <c r="K131" s="36"/>
    </row>
    <row r="132" spans="1:11" s="2" customFormat="1" ht="37.9" customHeight="1" x14ac:dyDescent="0.2">
      <c r="A132" s="36"/>
      <c r="B132" s="101" t="s">
        <v>214</v>
      </c>
      <c r="C132" s="102" t="s">
        <v>79</v>
      </c>
      <c r="D132" s="103" t="s">
        <v>85</v>
      </c>
      <c r="E132" s="104" t="s">
        <v>86</v>
      </c>
      <c r="F132" s="105" t="s">
        <v>82</v>
      </c>
      <c r="G132" s="106">
        <v>75.48</v>
      </c>
      <c r="H132" s="107" t="s">
        <v>219</v>
      </c>
      <c r="I132" s="108"/>
      <c r="J132" s="109"/>
      <c r="K132" s="36"/>
    </row>
    <row r="133" spans="1:11" s="2" customFormat="1" ht="14.45" customHeight="1" x14ac:dyDescent="0.2">
      <c r="A133" s="36"/>
      <c r="B133" s="101" t="s">
        <v>214</v>
      </c>
      <c r="C133" s="102" t="s">
        <v>79</v>
      </c>
      <c r="D133" s="103" t="s">
        <v>87</v>
      </c>
      <c r="E133" s="104" t="s">
        <v>88</v>
      </c>
      <c r="F133" s="105" t="s">
        <v>82</v>
      </c>
      <c r="G133" s="106">
        <v>5.1929999999999996</v>
      </c>
      <c r="H133" s="107" t="s">
        <v>219</v>
      </c>
      <c r="I133" s="108"/>
      <c r="J133" s="109"/>
      <c r="K133" s="36"/>
    </row>
    <row r="134" spans="1:11" s="2" customFormat="1" ht="37.9" customHeight="1" x14ac:dyDescent="0.2">
      <c r="A134" s="36"/>
      <c r="B134" s="101" t="s">
        <v>214</v>
      </c>
      <c r="C134" s="102" t="s">
        <v>79</v>
      </c>
      <c r="D134" s="103" t="s">
        <v>89</v>
      </c>
      <c r="E134" s="104" t="s">
        <v>90</v>
      </c>
      <c r="F134" s="105" t="s">
        <v>82</v>
      </c>
      <c r="G134" s="106">
        <v>5.1929999999999996</v>
      </c>
      <c r="H134" s="107" t="s">
        <v>219</v>
      </c>
      <c r="I134" s="108"/>
      <c r="J134" s="109"/>
      <c r="K134" s="36"/>
    </row>
    <row r="135" spans="1:11" s="2" customFormat="1" ht="14.45" customHeight="1" x14ac:dyDescent="0.2">
      <c r="A135" s="36"/>
      <c r="B135" s="101" t="s">
        <v>214</v>
      </c>
      <c r="C135" s="102" t="s">
        <v>79</v>
      </c>
      <c r="D135" s="103" t="s">
        <v>91</v>
      </c>
      <c r="E135" s="104" t="s">
        <v>92</v>
      </c>
      <c r="F135" s="105" t="s">
        <v>82</v>
      </c>
      <c r="G135" s="106">
        <v>2.85</v>
      </c>
      <c r="H135" s="107" t="s">
        <v>219</v>
      </c>
      <c r="I135" s="108"/>
      <c r="J135" s="109"/>
      <c r="K135" s="36"/>
    </row>
    <row r="136" spans="1:11" s="2" customFormat="1" ht="24.2" customHeight="1" x14ac:dyDescent="0.2">
      <c r="A136" s="36"/>
      <c r="B136" s="101" t="s">
        <v>214</v>
      </c>
      <c r="C136" s="102" t="s">
        <v>79</v>
      </c>
      <c r="D136" s="103" t="s">
        <v>94</v>
      </c>
      <c r="E136" s="104" t="s">
        <v>95</v>
      </c>
      <c r="F136" s="105" t="s">
        <v>82</v>
      </c>
      <c r="G136" s="106">
        <v>2.85</v>
      </c>
      <c r="H136" s="107" t="s">
        <v>219</v>
      </c>
      <c r="I136" s="108"/>
      <c r="J136" s="109"/>
      <c r="K136" s="36"/>
    </row>
    <row r="137" spans="1:11" s="2" customFormat="1" ht="27.75" customHeight="1" x14ac:dyDescent="0.2">
      <c r="A137" s="36"/>
      <c r="B137" s="110">
        <v>1</v>
      </c>
      <c r="C137" s="110" t="s">
        <v>79</v>
      </c>
      <c r="D137" s="111" t="s">
        <v>96</v>
      </c>
      <c r="E137" s="134" t="s">
        <v>97</v>
      </c>
      <c r="F137" s="112" t="s">
        <v>98</v>
      </c>
      <c r="G137" s="113">
        <v>6.8</v>
      </c>
      <c r="H137" s="26"/>
      <c r="I137" s="114">
        <f>ROUND(G137*H137,3)</f>
        <v>0</v>
      </c>
      <c r="J137" s="109"/>
      <c r="K137" s="36"/>
    </row>
    <row r="138" spans="1:11" s="2" customFormat="1" ht="24.75" customHeight="1" x14ac:dyDescent="0.2">
      <c r="A138" s="36"/>
      <c r="B138" s="110">
        <v>2</v>
      </c>
      <c r="C138" s="110" t="s">
        <v>79</v>
      </c>
      <c r="D138" s="111" t="s">
        <v>100</v>
      </c>
      <c r="E138" s="134" t="s">
        <v>101</v>
      </c>
      <c r="F138" s="112" t="s">
        <v>98</v>
      </c>
      <c r="G138" s="113">
        <v>190.4</v>
      </c>
      <c r="H138" s="26"/>
      <c r="I138" s="114">
        <f t="shared" ref="I138:I141" si="0">ROUND(G138*H138,3)</f>
        <v>0</v>
      </c>
      <c r="J138" s="109"/>
      <c r="K138" s="36"/>
    </row>
    <row r="139" spans="1:11" s="2" customFormat="1" ht="30" customHeight="1" x14ac:dyDescent="0.2">
      <c r="A139" s="36"/>
      <c r="B139" s="110">
        <v>3</v>
      </c>
      <c r="C139" s="110" t="s">
        <v>79</v>
      </c>
      <c r="D139" s="111" t="s">
        <v>102</v>
      </c>
      <c r="E139" s="134" t="s">
        <v>103</v>
      </c>
      <c r="F139" s="112" t="s">
        <v>98</v>
      </c>
      <c r="G139" s="113">
        <v>6.8</v>
      </c>
      <c r="H139" s="26"/>
      <c r="I139" s="114">
        <f t="shared" si="0"/>
        <v>0</v>
      </c>
      <c r="J139" s="109"/>
      <c r="K139" s="36"/>
    </row>
    <row r="140" spans="1:11" s="2" customFormat="1" ht="30" customHeight="1" x14ac:dyDescent="0.2">
      <c r="A140" s="36"/>
      <c r="B140" s="110">
        <v>4</v>
      </c>
      <c r="C140" s="110" t="s">
        <v>79</v>
      </c>
      <c r="D140" s="111" t="s">
        <v>104</v>
      </c>
      <c r="E140" s="134" t="s">
        <v>105</v>
      </c>
      <c r="F140" s="112" t="s">
        <v>98</v>
      </c>
      <c r="G140" s="113">
        <v>190.4</v>
      </c>
      <c r="H140" s="26"/>
      <c r="I140" s="114">
        <f t="shared" si="0"/>
        <v>0</v>
      </c>
      <c r="J140" s="109"/>
      <c r="K140" s="36"/>
    </row>
    <row r="141" spans="1:11" s="2" customFormat="1" ht="30" customHeight="1" x14ac:dyDescent="0.2">
      <c r="A141" s="36"/>
      <c r="B141" s="110">
        <v>5</v>
      </c>
      <c r="C141" s="110" t="s">
        <v>79</v>
      </c>
      <c r="D141" s="111" t="s">
        <v>106</v>
      </c>
      <c r="E141" s="134" t="s">
        <v>107</v>
      </c>
      <c r="F141" s="112" t="s">
        <v>82</v>
      </c>
      <c r="G141" s="113">
        <v>37.74</v>
      </c>
      <c r="H141" s="26"/>
      <c r="I141" s="114">
        <f t="shared" si="0"/>
        <v>0</v>
      </c>
      <c r="J141" s="109"/>
      <c r="K141" s="36"/>
    </row>
    <row r="142" spans="1:11" s="2" customFormat="1" ht="24.2" customHeight="1" x14ac:dyDescent="0.2">
      <c r="A142" s="36"/>
      <c r="B142" s="101" t="s">
        <v>214</v>
      </c>
      <c r="C142" s="102" t="s">
        <v>79</v>
      </c>
      <c r="D142" s="103" t="s">
        <v>108</v>
      </c>
      <c r="E142" s="104" t="s">
        <v>109</v>
      </c>
      <c r="F142" s="105" t="s">
        <v>82</v>
      </c>
      <c r="G142" s="106">
        <v>52.835999999999999</v>
      </c>
      <c r="H142" s="107" t="s">
        <v>219</v>
      </c>
      <c r="I142" s="108"/>
      <c r="J142" s="109"/>
      <c r="K142" s="12"/>
    </row>
    <row r="143" spans="1:11" s="2" customFormat="1" ht="24.2" customHeight="1" x14ac:dyDescent="0.2">
      <c r="A143" s="36"/>
      <c r="B143" s="101" t="s">
        <v>214</v>
      </c>
      <c r="C143" s="102" t="s">
        <v>79</v>
      </c>
      <c r="D143" s="103" t="s">
        <v>110</v>
      </c>
      <c r="E143" s="104" t="s">
        <v>111</v>
      </c>
      <c r="F143" s="105" t="s">
        <v>82</v>
      </c>
      <c r="G143" s="106">
        <v>83.522999999999996</v>
      </c>
      <c r="H143" s="107" t="s">
        <v>219</v>
      </c>
      <c r="I143" s="108"/>
      <c r="J143" s="109"/>
      <c r="K143" s="12"/>
    </row>
    <row r="144" spans="1:11" s="2" customFormat="1" ht="24.2" customHeight="1" x14ac:dyDescent="0.2">
      <c r="A144" s="36"/>
      <c r="B144" s="101" t="s">
        <v>214</v>
      </c>
      <c r="C144" s="102" t="s">
        <v>79</v>
      </c>
      <c r="D144" s="103" t="s">
        <v>112</v>
      </c>
      <c r="E144" s="104" t="s">
        <v>113</v>
      </c>
      <c r="F144" s="105" t="s">
        <v>82</v>
      </c>
      <c r="G144" s="106">
        <v>24.363</v>
      </c>
      <c r="H144" s="107" t="s">
        <v>219</v>
      </c>
      <c r="I144" s="108"/>
      <c r="J144" s="109"/>
      <c r="K144" s="12"/>
    </row>
    <row r="145" spans="1:11" s="2" customFormat="1" ht="24.2" customHeight="1" x14ac:dyDescent="0.2">
      <c r="A145" s="36"/>
      <c r="B145" s="101" t="s">
        <v>214</v>
      </c>
      <c r="C145" s="102" t="s">
        <v>79</v>
      </c>
      <c r="D145" s="103" t="s">
        <v>114</v>
      </c>
      <c r="E145" s="104" t="s">
        <v>115</v>
      </c>
      <c r="F145" s="105" t="s">
        <v>82</v>
      </c>
      <c r="G145" s="106">
        <v>24.363</v>
      </c>
      <c r="H145" s="107" t="s">
        <v>219</v>
      </c>
      <c r="I145" s="108"/>
      <c r="J145" s="109"/>
      <c r="K145" s="12"/>
    </row>
    <row r="146" spans="1:11" s="2" customFormat="1" ht="24.2" customHeight="1" x14ac:dyDescent="0.2">
      <c r="A146" s="36"/>
      <c r="B146" s="101" t="s">
        <v>214</v>
      </c>
      <c r="C146" s="102" t="s">
        <v>79</v>
      </c>
      <c r="D146" s="103" t="s">
        <v>116</v>
      </c>
      <c r="E146" s="104" t="s">
        <v>117</v>
      </c>
      <c r="F146" s="105" t="s">
        <v>82</v>
      </c>
      <c r="G146" s="106">
        <v>59.19</v>
      </c>
      <c r="H146" s="107" t="s">
        <v>219</v>
      </c>
      <c r="I146" s="108"/>
      <c r="J146" s="109"/>
      <c r="K146" s="12"/>
    </row>
    <row r="147" spans="1:11" s="2" customFormat="1" ht="24.2" customHeight="1" x14ac:dyDescent="0.2">
      <c r="A147" s="36"/>
      <c r="B147" s="101" t="s">
        <v>214</v>
      </c>
      <c r="C147" s="102" t="s">
        <v>79</v>
      </c>
      <c r="D147" s="103" t="s">
        <v>118</v>
      </c>
      <c r="E147" s="104" t="s">
        <v>119</v>
      </c>
      <c r="F147" s="105" t="s">
        <v>82</v>
      </c>
      <c r="G147" s="106">
        <v>0.625</v>
      </c>
      <c r="H147" s="107" t="s">
        <v>219</v>
      </c>
      <c r="I147" s="108"/>
      <c r="J147" s="109"/>
      <c r="K147" s="12"/>
    </row>
    <row r="148" spans="1:11" s="2" customFormat="1" ht="25.5" customHeight="1" x14ac:dyDescent="0.2">
      <c r="A148" s="36"/>
      <c r="B148" s="115">
        <v>6</v>
      </c>
      <c r="C148" s="115" t="s">
        <v>120</v>
      </c>
      <c r="D148" s="116" t="s">
        <v>121</v>
      </c>
      <c r="E148" s="117" t="s">
        <v>122</v>
      </c>
      <c r="F148" s="118" t="s">
        <v>123</v>
      </c>
      <c r="G148" s="119">
        <v>1.3069999999999999</v>
      </c>
      <c r="H148" s="27"/>
      <c r="I148" s="114">
        <f t="shared" ref="I148" si="1">ROUND(G148*H148,3)</f>
        <v>0</v>
      </c>
      <c r="J148" s="120"/>
      <c r="K148" s="121"/>
    </row>
    <row r="149" spans="1:11" s="2" customFormat="1" ht="24.2" customHeight="1" x14ac:dyDescent="0.2">
      <c r="A149" s="36"/>
      <c r="B149" s="101" t="s">
        <v>214</v>
      </c>
      <c r="C149" s="102" t="s">
        <v>79</v>
      </c>
      <c r="D149" s="103" t="s">
        <v>124</v>
      </c>
      <c r="E149" s="104" t="s">
        <v>125</v>
      </c>
      <c r="F149" s="105" t="s">
        <v>82</v>
      </c>
      <c r="G149" s="106">
        <v>12.24</v>
      </c>
      <c r="H149" s="107" t="s">
        <v>219</v>
      </c>
      <c r="I149" s="108"/>
      <c r="J149" s="109"/>
      <c r="K149" s="36"/>
    </row>
    <row r="150" spans="1:11" s="2" customFormat="1" ht="19.5" customHeight="1" x14ac:dyDescent="0.2">
      <c r="A150" s="36"/>
      <c r="B150" s="115">
        <v>7</v>
      </c>
      <c r="C150" s="115" t="s">
        <v>120</v>
      </c>
      <c r="D150" s="116" t="s">
        <v>126</v>
      </c>
      <c r="E150" s="117" t="s">
        <v>127</v>
      </c>
      <c r="F150" s="118" t="s">
        <v>123</v>
      </c>
      <c r="G150" s="119">
        <v>22.643999999999998</v>
      </c>
      <c r="H150" s="27"/>
      <c r="I150" s="114">
        <f t="shared" ref="I150" si="2">ROUND(G150*H150,3)</f>
        <v>0</v>
      </c>
      <c r="J150" s="120"/>
      <c r="K150" s="121"/>
    </row>
    <row r="151" spans="1:11" s="14" customFormat="1" ht="22.9" customHeight="1" x14ac:dyDescent="0.2">
      <c r="A151" s="98"/>
      <c r="B151" s="24"/>
      <c r="C151" s="25" t="s">
        <v>47</v>
      </c>
      <c r="D151" s="99" t="s">
        <v>84</v>
      </c>
      <c r="E151" s="99" t="s">
        <v>128</v>
      </c>
      <c r="F151" s="24"/>
      <c r="G151" s="24"/>
      <c r="H151" s="24"/>
      <c r="I151" s="100">
        <f>SUM(I152:I155)</f>
        <v>0</v>
      </c>
      <c r="J151" s="24"/>
      <c r="K151" s="98"/>
    </row>
    <row r="152" spans="1:11" s="2" customFormat="1" ht="14.45" customHeight="1" x14ac:dyDescent="0.2">
      <c r="A152" s="36"/>
      <c r="B152" s="122">
        <v>8</v>
      </c>
      <c r="C152" s="122" t="s">
        <v>79</v>
      </c>
      <c r="D152" s="123" t="s">
        <v>129</v>
      </c>
      <c r="E152" s="124" t="s">
        <v>130</v>
      </c>
      <c r="F152" s="125" t="s">
        <v>82</v>
      </c>
      <c r="G152" s="114">
        <v>2.85</v>
      </c>
      <c r="H152" s="26"/>
      <c r="I152" s="114">
        <f t="shared" ref="I152:I155" si="3">ROUND(G152*H152,3)</f>
        <v>0</v>
      </c>
      <c r="J152" s="109"/>
      <c r="K152" s="36"/>
    </row>
    <row r="153" spans="1:11" s="2" customFormat="1" ht="24.2" customHeight="1" x14ac:dyDescent="0.2">
      <c r="A153" s="36"/>
      <c r="B153" s="122">
        <v>9</v>
      </c>
      <c r="C153" s="122" t="s">
        <v>79</v>
      </c>
      <c r="D153" s="123" t="s">
        <v>131</v>
      </c>
      <c r="E153" s="124" t="s">
        <v>132</v>
      </c>
      <c r="F153" s="125" t="s">
        <v>98</v>
      </c>
      <c r="G153" s="114">
        <v>8</v>
      </c>
      <c r="H153" s="26"/>
      <c r="I153" s="114">
        <f t="shared" si="3"/>
        <v>0</v>
      </c>
      <c r="J153" s="109"/>
      <c r="K153" s="36"/>
    </row>
    <row r="154" spans="1:11" s="2" customFormat="1" ht="14.45" customHeight="1" x14ac:dyDescent="0.2">
      <c r="A154" s="36"/>
      <c r="B154" s="126">
        <v>10</v>
      </c>
      <c r="C154" s="126" t="s">
        <v>120</v>
      </c>
      <c r="D154" s="127" t="s">
        <v>133</v>
      </c>
      <c r="E154" s="128" t="s">
        <v>134</v>
      </c>
      <c r="F154" s="129" t="s">
        <v>98</v>
      </c>
      <c r="G154" s="130">
        <v>8.4</v>
      </c>
      <c r="H154" s="27"/>
      <c r="I154" s="114">
        <f t="shared" si="3"/>
        <v>0</v>
      </c>
      <c r="J154" s="120"/>
      <c r="K154" s="121"/>
    </row>
    <row r="155" spans="1:11" s="2" customFormat="1" ht="14.45" customHeight="1" x14ac:dyDescent="0.2">
      <c r="A155" s="36"/>
      <c r="B155" s="122">
        <v>11</v>
      </c>
      <c r="C155" s="122" t="s">
        <v>79</v>
      </c>
      <c r="D155" s="123" t="s">
        <v>135</v>
      </c>
      <c r="E155" s="124" t="s">
        <v>136</v>
      </c>
      <c r="F155" s="125" t="s">
        <v>98</v>
      </c>
      <c r="G155" s="114">
        <v>8.4369999999999994</v>
      </c>
      <c r="H155" s="26"/>
      <c r="I155" s="114">
        <f t="shared" si="3"/>
        <v>0</v>
      </c>
      <c r="J155" s="109"/>
      <c r="K155" s="36"/>
    </row>
    <row r="156" spans="1:11" s="14" customFormat="1" ht="22.9" customHeight="1" x14ac:dyDescent="0.2">
      <c r="A156" s="98"/>
      <c r="B156" s="24"/>
      <c r="C156" s="25" t="s">
        <v>47</v>
      </c>
      <c r="D156" s="99" t="s">
        <v>83</v>
      </c>
      <c r="E156" s="99" t="s">
        <v>137</v>
      </c>
      <c r="F156" s="24"/>
      <c r="G156" s="24"/>
      <c r="H156" s="24"/>
      <c r="I156" s="100">
        <f>SUM(I157:I159)</f>
        <v>0</v>
      </c>
      <c r="J156" s="24"/>
      <c r="K156" s="98"/>
    </row>
    <row r="157" spans="1:11" s="2" customFormat="1" ht="37.9" customHeight="1" x14ac:dyDescent="0.2">
      <c r="A157" s="36"/>
      <c r="B157" s="122">
        <v>12</v>
      </c>
      <c r="C157" s="122" t="s">
        <v>79</v>
      </c>
      <c r="D157" s="123" t="s">
        <v>138</v>
      </c>
      <c r="E157" s="124" t="s">
        <v>139</v>
      </c>
      <c r="F157" s="125" t="s">
        <v>82</v>
      </c>
      <c r="G157" s="114">
        <v>4.7119999999999997</v>
      </c>
      <c r="H157" s="26"/>
      <c r="I157" s="114">
        <f t="shared" ref="I157:I159" si="4">ROUND(G157*H157,3)</f>
        <v>0</v>
      </c>
      <c r="J157" s="109"/>
      <c r="K157" s="36"/>
    </row>
    <row r="158" spans="1:11" s="2" customFormat="1" ht="24.2" customHeight="1" x14ac:dyDescent="0.2">
      <c r="A158" s="36"/>
      <c r="B158" s="122">
        <v>13</v>
      </c>
      <c r="C158" s="122" t="s">
        <v>79</v>
      </c>
      <c r="D158" s="123" t="s">
        <v>140</v>
      </c>
      <c r="E158" s="124" t="s">
        <v>141</v>
      </c>
      <c r="F158" s="125" t="s">
        <v>82</v>
      </c>
      <c r="G158" s="114">
        <v>0.63200000000000001</v>
      </c>
      <c r="H158" s="26"/>
      <c r="I158" s="114">
        <f t="shared" si="4"/>
        <v>0</v>
      </c>
      <c r="J158" s="109"/>
      <c r="K158" s="36"/>
    </row>
    <row r="159" spans="1:11" s="2" customFormat="1" ht="24.2" customHeight="1" x14ac:dyDescent="0.2">
      <c r="A159" s="36"/>
      <c r="B159" s="122">
        <v>14</v>
      </c>
      <c r="C159" s="122" t="s">
        <v>79</v>
      </c>
      <c r="D159" s="123" t="s">
        <v>142</v>
      </c>
      <c r="E159" s="124" t="s">
        <v>143</v>
      </c>
      <c r="F159" s="125" t="s">
        <v>144</v>
      </c>
      <c r="G159" s="114">
        <v>3</v>
      </c>
      <c r="H159" s="26"/>
      <c r="I159" s="114">
        <f t="shared" si="4"/>
        <v>0</v>
      </c>
      <c r="J159" s="109"/>
      <c r="K159" s="36"/>
    </row>
    <row r="160" spans="1:11" s="14" customFormat="1" ht="22.9" customHeight="1" x14ac:dyDescent="0.2">
      <c r="A160" s="98"/>
      <c r="B160" s="24"/>
      <c r="C160" s="25" t="s">
        <v>47</v>
      </c>
      <c r="D160" s="99" t="s">
        <v>93</v>
      </c>
      <c r="E160" s="99" t="s">
        <v>145</v>
      </c>
      <c r="F160" s="24"/>
      <c r="G160" s="24"/>
      <c r="H160" s="24"/>
      <c r="I160" s="100">
        <f>SUM(I161)</f>
        <v>0</v>
      </c>
      <c r="J160" s="24"/>
      <c r="K160" s="98"/>
    </row>
    <row r="161" spans="1:11" s="2" customFormat="1" ht="24.2" customHeight="1" x14ac:dyDescent="0.2">
      <c r="A161" s="36"/>
      <c r="B161" s="122">
        <v>15</v>
      </c>
      <c r="C161" s="122" t="s">
        <v>79</v>
      </c>
      <c r="D161" s="123" t="s">
        <v>146</v>
      </c>
      <c r="E161" s="124" t="s">
        <v>147</v>
      </c>
      <c r="F161" s="125" t="s">
        <v>98</v>
      </c>
      <c r="G161" s="114">
        <v>1.9</v>
      </c>
      <c r="H161" s="26"/>
      <c r="I161" s="114">
        <f t="shared" ref="I161" si="5">ROUND(G161*H161,3)</f>
        <v>0</v>
      </c>
      <c r="J161" s="109"/>
      <c r="K161" s="36"/>
    </row>
    <row r="162" spans="1:11" s="14" customFormat="1" ht="22.9" customHeight="1" x14ac:dyDescent="0.2">
      <c r="A162" s="98"/>
      <c r="B162" s="24"/>
      <c r="C162" s="25" t="s">
        <v>47</v>
      </c>
      <c r="D162" s="99" t="s">
        <v>99</v>
      </c>
      <c r="E162" s="99" t="s">
        <v>148</v>
      </c>
      <c r="F162" s="24"/>
      <c r="G162" s="24"/>
      <c r="H162" s="24"/>
      <c r="I162" s="100">
        <f>SUM(I163:I171)</f>
        <v>0</v>
      </c>
      <c r="J162" s="24"/>
      <c r="K162" s="98"/>
    </row>
    <row r="163" spans="1:11" s="2" customFormat="1" ht="24.2" customHeight="1" x14ac:dyDescent="0.2">
      <c r="A163" s="36"/>
      <c r="B163" s="122">
        <v>16</v>
      </c>
      <c r="C163" s="122" t="s">
        <v>79</v>
      </c>
      <c r="D163" s="123" t="s">
        <v>149</v>
      </c>
      <c r="E163" s="124" t="s">
        <v>150</v>
      </c>
      <c r="F163" s="125" t="s">
        <v>151</v>
      </c>
      <c r="G163" s="114">
        <v>68</v>
      </c>
      <c r="H163" s="26"/>
      <c r="I163" s="114">
        <f t="shared" ref="I163:I171" si="6">ROUND(G163*H163,3)</f>
        <v>0</v>
      </c>
      <c r="J163" s="109"/>
      <c r="K163" s="36"/>
    </row>
    <row r="164" spans="1:11" s="2" customFormat="1" ht="24.2" customHeight="1" x14ac:dyDescent="0.2">
      <c r="A164" s="36"/>
      <c r="B164" s="126">
        <v>17</v>
      </c>
      <c r="C164" s="126" t="s">
        <v>120</v>
      </c>
      <c r="D164" s="127" t="s">
        <v>152</v>
      </c>
      <c r="E164" s="128" t="s">
        <v>153</v>
      </c>
      <c r="F164" s="129" t="s">
        <v>144</v>
      </c>
      <c r="G164" s="130">
        <v>23</v>
      </c>
      <c r="H164" s="27"/>
      <c r="I164" s="114">
        <f t="shared" si="6"/>
        <v>0</v>
      </c>
      <c r="J164" s="120"/>
      <c r="K164" s="121"/>
    </row>
    <row r="165" spans="1:11" s="2" customFormat="1" ht="24.2" customHeight="1" x14ac:dyDescent="0.2">
      <c r="A165" s="36"/>
      <c r="B165" s="122">
        <v>18</v>
      </c>
      <c r="C165" s="122" t="s">
        <v>79</v>
      </c>
      <c r="D165" s="123" t="s">
        <v>154</v>
      </c>
      <c r="E165" s="124" t="s">
        <v>155</v>
      </c>
      <c r="F165" s="125" t="s">
        <v>82</v>
      </c>
      <c r="G165" s="114">
        <v>1.5</v>
      </c>
      <c r="H165" s="26"/>
      <c r="I165" s="114">
        <f t="shared" si="6"/>
        <v>0</v>
      </c>
      <c r="J165" s="109"/>
      <c r="K165" s="36"/>
    </row>
    <row r="166" spans="1:11" s="2" customFormat="1" ht="14.45" customHeight="1" x14ac:dyDescent="0.2">
      <c r="A166" s="36"/>
      <c r="B166" s="126">
        <v>19</v>
      </c>
      <c r="C166" s="126" t="s">
        <v>120</v>
      </c>
      <c r="D166" s="127" t="s">
        <v>156</v>
      </c>
      <c r="E166" s="128" t="s">
        <v>157</v>
      </c>
      <c r="F166" s="129" t="s">
        <v>144</v>
      </c>
      <c r="G166" s="130">
        <v>12</v>
      </c>
      <c r="H166" s="27"/>
      <c r="I166" s="114">
        <f t="shared" si="6"/>
        <v>0</v>
      </c>
      <c r="J166" s="120"/>
      <c r="K166" s="121"/>
    </row>
    <row r="167" spans="1:11" s="2" customFormat="1" ht="24.2" customHeight="1" x14ac:dyDescent="0.2">
      <c r="A167" s="36"/>
      <c r="B167" s="122">
        <v>20</v>
      </c>
      <c r="C167" s="122" t="s">
        <v>79</v>
      </c>
      <c r="D167" s="123" t="s">
        <v>158</v>
      </c>
      <c r="E167" s="124" t="s">
        <v>159</v>
      </c>
      <c r="F167" s="125" t="s">
        <v>144</v>
      </c>
      <c r="G167" s="114">
        <v>8</v>
      </c>
      <c r="H167" s="26"/>
      <c r="I167" s="114">
        <f t="shared" si="6"/>
        <v>0</v>
      </c>
      <c r="J167" s="109"/>
      <c r="K167" s="36"/>
    </row>
    <row r="168" spans="1:11" s="2" customFormat="1" ht="24.2" customHeight="1" x14ac:dyDescent="0.2">
      <c r="A168" s="36"/>
      <c r="B168" s="126">
        <v>21</v>
      </c>
      <c r="C168" s="126" t="s">
        <v>120</v>
      </c>
      <c r="D168" s="127" t="s">
        <v>160</v>
      </c>
      <c r="E168" s="128" t="s">
        <v>161</v>
      </c>
      <c r="F168" s="129" t="s">
        <v>144</v>
      </c>
      <c r="G168" s="130">
        <v>8.08</v>
      </c>
      <c r="H168" s="27"/>
      <c r="I168" s="114">
        <f t="shared" si="6"/>
        <v>0</v>
      </c>
      <c r="J168" s="120"/>
      <c r="K168" s="121"/>
    </row>
    <row r="169" spans="1:11" s="2" customFormat="1" ht="24.2" customHeight="1" x14ac:dyDescent="0.2">
      <c r="A169" s="36"/>
      <c r="B169" s="122">
        <v>22</v>
      </c>
      <c r="C169" s="122" t="s">
        <v>79</v>
      </c>
      <c r="D169" s="123" t="s">
        <v>162</v>
      </c>
      <c r="E169" s="124" t="s">
        <v>163</v>
      </c>
      <c r="F169" s="125" t="s">
        <v>144</v>
      </c>
      <c r="G169" s="114">
        <v>3</v>
      </c>
      <c r="H169" s="26"/>
      <c r="I169" s="114">
        <f t="shared" si="6"/>
        <v>0</v>
      </c>
      <c r="J169" s="109"/>
      <c r="K169" s="36"/>
    </row>
    <row r="170" spans="1:11" s="2" customFormat="1" ht="14.45" customHeight="1" x14ac:dyDescent="0.2">
      <c r="A170" s="36"/>
      <c r="B170" s="126">
        <v>23</v>
      </c>
      <c r="C170" s="126" t="s">
        <v>120</v>
      </c>
      <c r="D170" s="127" t="s">
        <v>164</v>
      </c>
      <c r="E170" s="128" t="s">
        <v>165</v>
      </c>
      <c r="F170" s="129" t="s">
        <v>144</v>
      </c>
      <c r="G170" s="130">
        <v>2</v>
      </c>
      <c r="H170" s="27"/>
      <c r="I170" s="114">
        <f t="shared" si="6"/>
        <v>0</v>
      </c>
      <c r="J170" s="120"/>
      <c r="K170" s="121"/>
    </row>
    <row r="171" spans="1:11" s="2" customFormat="1" ht="14.45" customHeight="1" x14ac:dyDescent="0.2">
      <c r="A171" s="36"/>
      <c r="B171" s="126">
        <v>24</v>
      </c>
      <c r="C171" s="126" t="s">
        <v>120</v>
      </c>
      <c r="D171" s="127" t="s">
        <v>166</v>
      </c>
      <c r="E171" s="128" t="s">
        <v>167</v>
      </c>
      <c r="F171" s="129" t="s">
        <v>144</v>
      </c>
      <c r="G171" s="130">
        <v>1</v>
      </c>
      <c r="H171" s="27"/>
      <c r="I171" s="114">
        <f t="shared" si="6"/>
        <v>0</v>
      </c>
      <c r="J171" s="120"/>
      <c r="K171" s="121"/>
    </row>
    <row r="172" spans="1:11" s="14" customFormat="1" ht="22.9" customHeight="1" x14ac:dyDescent="0.2">
      <c r="A172" s="98"/>
      <c r="B172" s="24"/>
      <c r="C172" s="25" t="s">
        <v>47</v>
      </c>
      <c r="D172" s="99" t="s">
        <v>168</v>
      </c>
      <c r="E172" s="99" t="s">
        <v>169</v>
      </c>
      <c r="F172" s="24"/>
      <c r="G172" s="24"/>
      <c r="H172" s="24"/>
      <c r="I172" s="100">
        <f>SUM(I173)</f>
        <v>0</v>
      </c>
      <c r="J172" s="24"/>
      <c r="K172" s="98"/>
    </row>
    <row r="173" spans="1:11" s="2" customFormat="1" ht="24.2" customHeight="1" x14ac:dyDescent="0.2">
      <c r="A173" s="36"/>
      <c r="B173" s="122">
        <v>25</v>
      </c>
      <c r="C173" s="122" t="s">
        <v>79</v>
      </c>
      <c r="D173" s="123" t="s">
        <v>170</v>
      </c>
      <c r="E173" s="124" t="s">
        <v>171</v>
      </c>
      <c r="F173" s="125" t="s">
        <v>123</v>
      </c>
      <c r="G173" s="114">
        <v>45.619</v>
      </c>
      <c r="H173" s="26"/>
      <c r="I173" s="114">
        <f>ROUND(G173*H173,3)</f>
        <v>0</v>
      </c>
      <c r="J173" s="109"/>
      <c r="K173" s="36"/>
    </row>
    <row r="174" spans="1:11" s="15" customFormat="1" ht="25.9" customHeight="1" x14ac:dyDescent="0.25">
      <c r="A174" s="95"/>
      <c r="B174" s="22"/>
      <c r="C174" s="23" t="s">
        <v>47</v>
      </c>
      <c r="D174" s="96" t="s">
        <v>172</v>
      </c>
      <c r="E174" s="96" t="s">
        <v>173</v>
      </c>
      <c r="F174" s="22"/>
      <c r="G174" s="22"/>
      <c r="H174" s="22"/>
      <c r="I174" s="97">
        <f>I175+I178+I183+I188+I193</f>
        <v>0</v>
      </c>
      <c r="J174" s="22"/>
      <c r="K174" s="95"/>
    </row>
    <row r="175" spans="1:11" s="14" customFormat="1" ht="22.9" customHeight="1" x14ac:dyDescent="0.2">
      <c r="A175" s="98"/>
      <c r="B175" s="24"/>
      <c r="C175" s="25" t="s">
        <v>47</v>
      </c>
      <c r="D175" s="99" t="s">
        <v>174</v>
      </c>
      <c r="E175" s="99" t="s">
        <v>175</v>
      </c>
      <c r="F175" s="24"/>
      <c r="G175" s="24"/>
      <c r="H175" s="24"/>
      <c r="I175" s="100">
        <f>SUM(I176:I177)</f>
        <v>0</v>
      </c>
      <c r="J175" s="24"/>
      <c r="K175" s="98"/>
    </row>
    <row r="176" spans="1:11" s="2" customFormat="1" ht="24.2" customHeight="1" x14ac:dyDescent="0.2">
      <c r="A176" s="36"/>
      <c r="B176" s="122">
        <v>26</v>
      </c>
      <c r="C176" s="122" t="s">
        <v>79</v>
      </c>
      <c r="D176" s="123" t="s">
        <v>176</v>
      </c>
      <c r="E176" s="124" t="s">
        <v>177</v>
      </c>
      <c r="F176" s="125" t="s">
        <v>98</v>
      </c>
      <c r="G176" s="114">
        <v>7.43</v>
      </c>
      <c r="H176" s="26"/>
      <c r="I176" s="114">
        <f t="shared" ref="I176:I177" si="7">ROUND(G176*H176,3)</f>
        <v>0</v>
      </c>
      <c r="J176" s="109"/>
      <c r="K176" s="36"/>
    </row>
    <row r="177" spans="1:11" s="2" customFormat="1" ht="24.2" customHeight="1" x14ac:dyDescent="0.2">
      <c r="A177" s="36"/>
      <c r="B177" s="122">
        <v>27</v>
      </c>
      <c r="C177" s="122" t="s">
        <v>79</v>
      </c>
      <c r="D177" s="123" t="s">
        <v>178</v>
      </c>
      <c r="E177" s="124" t="s">
        <v>179</v>
      </c>
      <c r="F177" s="125" t="s">
        <v>180</v>
      </c>
      <c r="G177" s="28">
        <v>20</v>
      </c>
      <c r="H177" s="26"/>
      <c r="I177" s="114">
        <f>ROUND(G177*H177,3)</f>
        <v>0</v>
      </c>
      <c r="J177" s="109"/>
      <c r="K177" s="36"/>
    </row>
    <row r="178" spans="1:11" s="14" customFormat="1" ht="22.9" customHeight="1" x14ac:dyDescent="0.2">
      <c r="A178" s="98"/>
      <c r="B178" s="24"/>
      <c r="C178" s="25" t="s">
        <v>47</v>
      </c>
      <c r="D178" s="99" t="s">
        <v>181</v>
      </c>
      <c r="E178" s="99" t="s">
        <v>182</v>
      </c>
      <c r="F178" s="24"/>
      <c r="G178" s="24"/>
      <c r="H178" s="24"/>
      <c r="I178" s="100">
        <f>SUM(I179:I182)</f>
        <v>0</v>
      </c>
      <c r="J178" s="24"/>
      <c r="K178" s="98"/>
    </row>
    <row r="179" spans="1:11" s="2" customFormat="1" ht="14.45" customHeight="1" x14ac:dyDescent="0.2">
      <c r="A179" s="36"/>
      <c r="B179" s="122">
        <v>28</v>
      </c>
      <c r="C179" s="122" t="s">
        <v>79</v>
      </c>
      <c r="D179" s="123" t="s">
        <v>183</v>
      </c>
      <c r="E179" s="124" t="s">
        <v>184</v>
      </c>
      <c r="F179" s="125" t="s">
        <v>98</v>
      </c>
      <c r="G179" s="114">
        <v>3.36</v>
      </c>
      <c r="H179" s="26"/>
      <c r="I179" s="114">
        <f t="shared" ref="I179:I182" si="8">ROUND(G179*H179,3)</f>
        <v>0</v>
      </c>
      <c r="J179" s="109"/>
      <c r="K179" s="36"/>
    </row>
    <row r="180" spans="1:11" s="2" customFormat="1" ht="24.2" customHeight="1" x14ac:dyDescent="0.2">
      <c r="A180" s="36"/>
      <c r="B180" s="126">
        <v>29</v>
      </c>
      <c r="C180" s="126" t="s">
        <v>120</v>
      </c>
      <c r="D180" s="127" t="s">
        <v>185</v>
      </c>
      <c r="E180" s="128" t="s">
        <v>186</v>
      </c>
      <c r="F180" s="129" t="s">
        <v>82</v>
      </c>
      <c r="G180" s="130">
        <v>0.154</v>
      </c>
      <c r="H180" s="27"/>
      <c r="I180" s="114">
        <f t="shared" si="8"/>
        <v>0</v>
      </c>
      <c r="J180" s="120"/>
      <c r="K180" s="121"/>
    </row>
    <row r="181" spans="1:11" s="2" customFormat="1" ht="14.45" customHeight="1" x14ac:dyDescent="0.2">
      <c r="A181" s="36"/>
      <c r="B181" s="126">
        <v>30</v>
      </c>
      <c r="C181" s="126" t="s">
        <v>120</v>
      </c>
      <c r="D181" s="127" t="s">
        <v>187</v>
      </c>
      <c r="E181" s="128" t="s">
        <v>188</v>
      </c>
      <c r="F181" s="129" t="s">
        <v>82</v>
      </c>
      <c r="G181" s="130">
        <v>1.6E-2</v>
      </c>
      <c r="H181" s="27"/>
      <c r="I181" s="114">
        <f t="shared" si="8"/>
        <v>0</v>
      </c>
      <c r="J181" s="120"/>
      <c r="K181" s="121"/>
    </row>
    <row r="182" spans="1:11" s="2" customFormat="1" ht="24.2" customHeight="1" x14ac:dyDescent="0.2">
      <c r="A182" s="36"/>
      <c r="B182" s="122">
        <v>31</v>
      </c>
      <c r="C182" s="122" t="s">
        <v>79</v>
      </c>
      <c r="D182" s="123" t="s">
        <v>189</v>
      </c>
      <c r="E182" s="124" t="s">
        <v>190</v>
      </c>
      <c r="F182" s="125" t="s">
        <v>180</v>
      </c>
      <c r="G182" s="26"/>
      <c r="H182" s="26"/>
      <c r="I182" s="114">
        <f>ROUND(G182*H182,3)</f>
        <v>0</v>
      </c>
      <c r="J182" s="109"/>
      <c r="K182" s="36"/>
    </row>
    <row r="183" spans="1:11" s="14" customFormat="1" ht="22.9" customHeight="1" x14ac:dyDescent="0.2">
      <c r="A183" s="98"/>
      <c r="B183" s="24"/>
      <c r="C183" s="25" t="s">
        <v>47</v>
      </c>
      <c r="D183" s="99" t="s">
        <v>191</v>
      </c>
      <c r="E183" s="99" t="s">
        <v>192</v>
      </c>
      <c r="F183" s="24"/>
      <c r="G183" s="24"/>
      <c r="H183" s="24"/>
      <c r="I183" s="100">
        <f>SUM(I184:I187)</f>
        <v>0</v>
      </c>
      <c r="J183" s="24"/>
      <c r="K183" s="98"/>
    </row>
    <row r="184" spans="1:11" s="2" customFormat="1" ht="14.45" customHeight="1" x14ac:dyDescent="0.2">
      <c r="A184" s="36"/>
      <c r="B184" s="122">
        <v>32</v>
      </c>
      <c r="C184" s="122" t="s">
        <v>79</v>
      </c>
      <c r="D184" s="123" t="s">
        <v>193</v>
      </c>
      <c r="E184" s="124" t="s">
        <v>194</v>
      </c>
      <c r="F184" s="125" t="s">
        <v>144</v>
      </c>
      <c r="G184" s="114">
        <v>2</v>
      </c>
      <c r="H184" s="26"/>
      <c r="I184" s="114">
        <f t="shared" ref="I184:I187" si="9">ROUND(G184*H184,3)</f>
        <v>0</v>
      </c>
      <c r="J184" s="109"/>
      <c r="K184" s="36"/>
    </row>
    <row r="185" spans="1:11" s="2" customFormat="1" ht="14.45" customHeight="1" x14ac:dyDescent="0.2">
      <c r="A185" s="36"/>
      <c r="B185" s="126">
        <v>33</v>
      </c>
      <c r="C185" s="126" t="s">
        <v>120</v>
      </c>
      <c r="D185" s="127" t="s">
        <v>195</v>
      </c>
      <c r="E185" s="128" t="s">
        <v>196</v>
      </c>
      <c r="F185" s="129" t="s">
        <v>151</v>
      </c>
      <c r="G185" s="130">
        <v>7.69</v>
      </c>
      <c r="H185" s="27"/>
      <c r="I185" s="114">
        <f t="shared" si="9"/>
        <v>0</v>
      </c>
      <c r="J185" s="120"/>
      <c r="K185" s="121"/>
    </row>
    <row r="186" spans="1:11" s="2" customFormat="1" ht="24.2" customHeight="1" x14ac:dyDescent="0.2">
      <c r="A186" s="36"/>
      <c r="B186" s="122">
        <v>34</v>
      </c>
      <c r="C186" s="122" t="s">
        <v>79</v>
      </c>
      <c r="D186" s="123" t="s">
        <v>197</v>
      </c>
      <c r="E186" s="124" t="s">
        <v>198</v>
      </c>
      <c r="F186" s="125" t="s">
        <v>151</v>
      </c>
      <c r="G186" s="114">
        <v>3.82</v>
      </c>
      <c r="H186" s="26"/>
      <c r="I186" s="114">
        <f t="shared" si="9"/>
        <v>0</v>
      </c>
      <c r="J186" s="109"/>
      <c r="K186" s="36"/>
    </row>
    <row r="187" spans="1:11" s="2" customFormat="1" ht="24.2" customHeight="1" x14ac:dyDescent="0.2">
      <c r="A187" s="36"/>
      <c r="B187" s="122">
        <v>35</v>
      </c>
      <c r="C187" s="122" t="s">
        <v>79</v>
      </c>
      <c r="D187" s="123" t="s">
        <v>199</v>
      </c>
      <c r="E187" s="124" t="s">
        <v>200</v>
      </c>
      <c r="F187" s="125" t="s">
        <v>180</v>
      </c>
      <c r="G187" s="26"/>
      <c r="H187" s="26"/>
      <c r="I187" s="114">
        <f t="shared" si="9"/>
        <v>0</v>
      </c>
      <c r="J187" s="109"/>
      <c r="K187" s="36"/>
    </row>
    <row r="188" spans="1:11" s="14" customFormat="1" ht="22.9" customHeight="1" x14ac:dyDescent="0.2">
      <c r="A188" s="98"/>
      <c r="B188" s="24"/>
      <c r="C188" s="25" t="s">
        <v>47</v>
      </c>
      <c r="D188" s="99" t="s">
        <v>201</v>
      </c>
      <c r="E188" s="99" t="s">
        <v>202</v>
      </c>
      <c r="F188" s="24"/>
      <c r="G188" s="24"/>
      <c r="H188" s="24"/>
      <c r="I188" s="100">
        <f>SUM(I189:I192)</f>
        <v>0</v>
      </c>
      <c r="J188" s="24"/>
      <c r="K188" s="98"/>
    </row>
    <row r="189" spans="1:11" s="2" customFormat="1" ht="14.45" customHeight="1" x14ac:dyDescent="0.2">
      <c r="A189" s="36"/>
      <c r="B189" s="122">
        <v>36</v>
      </c>
      <c r="C189" s="122" t="s">
        <v>79</v>
      </c>
      <c r="D189" s="123" t="s">
        <v>203</v>
      </c>
      <c r="E189" s="124" t="s">
        <v>204</v>
      </c>
      <c r="F189" s="125" t="s">
        <v>98</v>
      </c>
      <c r="G189" s="114">
        <v>0.75</v>
      </c>
      <c r="H189" s="26"/>
      <c r="I189" s="114">
        <f t="shared" ref="I189:I192" si="10">ROUND(G189*H189,3)</f>
        <v>0</v>
      </c>
      <c r="J189" s="109"/>
      <c r="K189" s="36"/>
    </row>
    <row r="190" spans="1:11" s="2" customFormat="1" ht="24.2" customHeight="1" x14ac:dyDescent="0.2">
      <c r="A190" s="36"/>
      <c r="B190" s="126">
        <v>37</v>
      </c>
      <c r="C190" s="126" t="s">
        <v>120</v>
      </c>
      <c r="D190" s="127" t="s">
        <v>205</v>
      </c>
      <c r="E190" s="128" t="s">
        <v>206</v>
      </c>
      <c r="F190" s="129" t="s">
        <v>144</v>
      </c>
      <c r="G190" s="130">
        <v>2</v>
      </c>
      <c r="H190" s="27"/>
      <c r="I190" s="114">
        <f t="shared" si="10"/>
        <v>0</v>
      </c>
      <c r="J190" s="120"/>
      <c r="K190" s="121"/>
    </row>
    <row r="191" spans="1:11" s="2" customFormat="1" ht="24.2" customHeight="1" x14ac:dyDescent="0.2">
      <c r="A191" s="36"/>
      <c r="B191" s="126">
        <v>38</v>
      </c>
      <c r="C191" s="126" t="s">
        <v>120</v>
      </c>
      <c r="D191" s="127" t="s">
        <v>207</v>
      </c>
      <c r="E191" s="128" t="s">
        <v>206</v>
      </c>
      <c r="F191" s="129" t="s">
        <v>144</v>
      </c>
      <c r="G191" s="130">
        <v>1</v>
      </c>
      <c r="H191" s="27"/>
      <c r="I191" s="114">
        <f t="shared" si="10"/>
        <v>0</v>
      </c>
      <c r="J191" s="120"/>
      <c r="K191" s="121"/>
    </row>
    <row r="192" spans="1:11" s="2" customFormat="1" ht="24.2" customHeight="1" x14ac:dyDescent="0.2">
      <c r="A192" s="36"/>
      <c r="B192" s="122">
        <v>39</v>
      </c>
      <c r="C192" s="122" t="s">
        <v>79</v>
      </c>
      <c r="D192" s="123" t="s">
        <v>208</v>
      </c>
      <c r="E192" s="124" t="s">
        <v>209</v>
      </c>
      <c r="F192" s="125" t="s">
        <v>180</v>
      </c>
      <c r="G192" s="26"/>
      <c r="H192" s="26"/>
      <c r="I192" s="114">
        <f t="shared" si="10"/>
        <v>0</v>
      </c>
      <c r="J192" s="109"/>
      <c r="K192" s="36"/>
    </row>
    <row r="193" spans="1:11" s="14" customFormat="1" ht="22.9" customHeight="1" x14ac:dyDescent="0.2">
      <c r="A193" s="98"/>
      <c r="B193" s="24"/>
      <c r="C193" s="25" t="s">
        <v>47</v>
      </c>
      <c r="D193" s="99" t="s">
        <v>210</v>
      </c>
      <c r="E193" s="99" t="s">
        <v>211</v>
      </c>
      <c r="F193" s="24"/>
      <c r="G193" s="24"/>
      <c r="H193" s="24"/>
      <c r="I193" s="100">
        <f>SUM(I194)</f>
        <v>0</v>
      </c>
      <c r="J193" s="24"/>
      <c r="K193" s="98"/>
    </row>
    <row r="194" spans="1:11" s="2" customFormat="1" ht="24.2" customHeight="1" x14ac:dyDescent="0.2">
      <c r="A194" s="36"/>
      <c r="B194" s="122">
        <v>40</v>
      </c>
      <c r="C194" s="122" t="s">
        <v>79</v>
      </c>
      <c r="D194" s="123" t="s">
        <v>212</v>
      </c>
      <c r="E194" s="124" t="s">
        <v>213</v>
      </c>
      <c r="F194" s="125" t="s">
        <v>98</v>
      </c>
      <c r="G194" s="114">
        <v>10.95</v>
      </c>
      <c r="H194" s="26"/>
      <c r="I194" s="114">
        <f>ROUND(G194*H194,3)</f>
        <v>0</v>
      </c>
      <c r="J194" s="109"/>
      <c r="K194" s="36"/>
    </row>
    <row r="195" spans="1:11" s="2" customFormat="1" ht="6.95" customHeight="1" x14ac:dyDescent="0.2">
      <c r="A195" s="70"/>
      <c r="B195" s="71"/>
      <c r="C195" s="71"/>
      <c r="D195" s="71"/>
      <c r="E195" s="71"/>
      <c r="F195" s="71"/>
      <c r="G195" s="71"/>
      <c r="H195" s="71"/>
      <c r="I195" s="71"/>
      <c r="J195" s="71"/>
      <c r="K195" s="36"/>
    </row>
    <row r="196" spans="1:1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 x14ac:dyDescent="0.25">
      <c r="A198" s="13"/>
      <c r="B198" s="131" t="s">
        <v>215</v>
      </c>
      <c r="C198" s="13"/>
      <c r="D198" s="132"/>
      <c r="E198" s="13"/>
      <c r="F198" s="13"/>
      <c r="G198" s="13"/>
      <c r="H198" s="13"/>
      <c r="I198" s="13"/>
      <c r="J198" s="13"/>
      <c r="K198" s="13"/>
    </row>
    <row r="199" spans="1:11" ht="39.75" customHeight="1" x14ac:dyDescent="0.2">
      <c r="A199" s="13"/>
      <c r="B199" s="133" t="s">
        <v>217</v>
      </c>
      <c r="C199" s="133"/>
      <c r="D199" s="133"/>
      <c r="E199" s="133"/>
      <c r="F199" s="133"/>
      <c r="G199" s="133"/>
      <c r="H199" s="133"/>
      <c r="I199" s="133"/>
      <c r="J199" s="13"/>
      <c r="K199" s="13"/>
    </row>
    <row r="200" spans="1:1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</sheetData>
  <sheetProtection algorithmName="SHA-512" hashValue="8uGihkFxmfrNvkLhAorJFLpTbD8oLcfeiomA2NJKO4IOulHYrK2IYTeZj91xSFCRtwIkxd8DGPPIwLwQPRCEYw==" saltValue="Z1FKixv3ftrM6ZYbEMW79A==" spinCount="100000" sheet="1" objects="1" scenarios="1"/>
  <autoFilter ref="B127:J194"/>
  <mergeCells count="23">
    <mergeCell ref="H146:I146"/>
    <mergeCell ref="H147:I147"/>
    <mergeCell ref="H149:I149"/>
    <mergeCell ref="E24:I24"/>
    <mergeCell ref="E15:G15"/>
    <mergeCell ref="H131:I131"/>
    <mergeCell ref="H132:I132"/>
    <mergeCell ref="H133:I133"/>
    <mergeCell ref="H134:I134"/>
    <mergeCell ref="B199:I199"/>
    <mergeCell ref="D85:G85"/>
    <mergeCell ref="D118:G118"/>
    <mergeCell ref="D120:G120"/>
    <mergeCell ref="D5:G5"/>
    <mergeCell ref="D7:G7"/>
    <mergeCell ref="D25:G25"/>
    <mergeCell ref="D83:G83"/>
    <mergeCell ref="H135:I135"/>
    <mergeCell ref="H136:I136"/>
    <mergeCell ref="H142:I142"/>
    <mergeCell ref="H143:I143"/>
    <mergeCell ref="H144:I144"/>
    <mergeCell ref="H145:I145"/>
  </mergeCells>
  <dataValidations count="1">
    <dataValidation type="list" allowBlank="1" showInputMessage="1" showErrorMessage="1" sqref="E16">
      <formula1>"Áno,Nie"</formula1>
    </dataValidation>
  </dataValidations>
  <pageMargins left="0.39374999999999999" right="0.39374999999999999" top="0.39374999999999999" bottom="0.39374999999999999" header="0" footer="0"/>
  <pageSetup paperSize="9" scale="85" fitToHeight="100" orientation="portrait" blackAndWhite="1" r:id="rId1"/>
  <headerFooter>
    <oddFooter>&amp;CStrana &amp;P z &amp;N</oddFooter>
  </headerFooter>
  <rowBreaks count="3" manualBreakCount="3">
    <brk id="78" max="16383" man="1"/>
    <brk id="112" max="16383" man="1"/>
    <brk id="157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2019-07 - Kazematy Stredn...</vt:lpstr>
      <vt:lpstr>'2019-07 - Kazematy Stredn...'!Názvy_tlače</vt:lpstr>
      <vt:lpstr>'Rekapitulácia stavby'!Názvy_tlače</vt:lpstr>
      <vt:lpstr>'2019-07 - Kazematy Stredn...'!Oblasť_tlače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DESKTOP-5BP3D6G\REKONBAU-R</dc:creator>
  <cp:lastModifiedBy>Illes</cp:lastModifiedBy>
  <cp:lastPrinted>2020-06-05T08:32:59Z</cp:lastPrinted>
  <dcterms:created xsi:type="dcterms:W3CDTF">2020-05-13T13:32:00Z</dcterms:created>
  <dcterms:modified xsi:type="dcterms:W3CDTF">2020-06-10T09:32:55Z</dcterms:modified>
</cp:coreProperties>
</file>